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 Cover" state="visible" r:id="rId4"/>
    <sheet sheetId="2" name="01b Approved Plan" state="visible" r:id="rId5"/>
    <sheet sheetId="3" name="01c Model Inputs" state="visible" r:id="rId6"/>
    <sheet sheetId="4" name="02 Executive Summary" state="visible" r:id="rId7"/>
    <sheet sheetId="5" name="03 Assumptions" state="visible" r:id="rId8"/>
    <sheet sheetId="6" name="04 Source Terms" state="visible" r:id="rId9"/>
    <sheet sheetId="7" name="05 Quote Economics" state="visible" r:id="rId10"/>
    <sheet sheetId="8" name="06 Scenarios" state="visible" r:id="rId11"/>
    <sheet sheetId="9" name="07 Sensitivity Tables" state="visible" r:id="rId12"/>
    <sheet sheetId="10" name="08 Charts" state="visible" r:id="rId13"/>
    <sheet sheetId="11" name="09 Negotiation Levers" state="visible" r:id="rId14"/>
    <sheet sheetId="12" name="10 Notes &amp; Methodology" state="visible" r:id="rId15"/>
  </sheets>
  <calcPr calcId="171027"/>
</workbook>
</file>

<file path=xl/sharedStrings.xml><?xml version="1.0" encoding="utf-8"?>
<sst xmlns="http://schemas.openxmlformats.org/spreadsheetml/2006/main" count="595" uniqueCount="233">
  <si>
    <t/>
  </si>
  <si>
    <t>AURIFLOW STUDIO</t>
  </si>
  <si>
    <t>Reusable Quote Pricing Model</t>
  </si>
  <si>
    <t>Engagement</t>
  </si>
  <si>
    <t>ASE-2026-00001</t>
  </si>
  <si>
    <t>Date</t>
  </si>
  <si>
    <t>September 1, 2026</t>
  </si>
  <si>
    <t>Prepared by</t>
  </si>
  <si>
    <t>Auriflow Studio</t>
  </si>
  <si>
    <t>Delivery deadline</t>
  </si>
  <si>
    <t>Mon, Sep 7, 2026, 9:11 PM EDT</t>
  </si>
  <si>
    <t>Tier</t>
  </si>
  <si>
    <t>Standard</t>
  </si>
  <si>
    <t>CONFIDENTIAL</t>
  </si>
  <si>
    <t>This model was prepared exclusively for the customer identified above.</t>
  </si>
  <si>
    <t>Do not distribute without written consent of Auriflow Digital LLC.</t>
  </si>
  <si>
    <t>Approved analysis plan</t>
  </si>
  <si>
    <t>Version 2</t>
  </si>
  <si>
    <t>OBJECTIVE</t>
  </si>
  <si>
    <t>Decide the renewal quote for a tiered usage contract that protects a 42% gross margin across a 36-month term.</t>
  </si>
  <si>
    <t>SCOPE</t>
  </si>
  <si>
    <t>Model monthly quote economics, four pricing cases, and price/cost sensitivity for one usage-based renewal.</t>
  </si>
  <si>
    <t>DATA INPUTS</t>
  </si>
  <si>
    <t>Signed agreement and pricing exhibit</t>
  </si>
  <si>
    <t>Base fee, escalator, tiers</t>
  </si>
  <si>
    <t>Available</t>
  </si>
  <si>
    <t>24 months of event volume history</t>
  </si>
  <si>
    <t>Monthly export</t>
  </si>
  <si>
    <t>Cost-to-serve build-up</t>
  </si>
  <si>
    <t>Unit cost, delivery labor, support</t>
  </si>
  <si>
    <t>Premium support attach after year one</t>
  </si>
  <si>
    <t>Assumed bundled</t>
  </si>
  <si>
    <t>Assumed</t>
  </si>
  <si>
    <t>Competitor renewal quote</t>
  </si>
  <si>
    <t>Requested from the account team</t>
  </si>
  <si>
    <t>Missing</t>
  </si>
  <si>
    <t>MODELING APPROACH</t>
  </si>
  <si>
    <t>1.</t>
  </si>
  <si>
    <t>Drive every sheet from one model-input block so assumptions change in one place.</t>
  </si>
  <si>
    <t>2.</t>
  </si>
  <si>
    <t>Compute monthly revenue with the contractual escalator, then cost per line item.</t>
  </si>
  <si>
    <t>3.</t>
  </si>
  <si>
    <t>Flex each named case off the same base to keep the comparison honest.</t>
  </si>
  <si>
    <t>4.</t>
  </si>
  <si>
    <t>Grid gross margin against price and cost movement to locate the guardrail breach.</t>
  </si>
  <si>
    <t>SCENARIOS TO RUN</t>
  </si>
  <si>
    <t>High growth</t>
  </si>
  <si>
    <t>Event volume ramps 10% above the committed tier.</t>
  </si>
  <si>
    <t>Cost shock</t>
  </si>
  <si>
    <t>Cloud and support unit costs inflate before renewal.</t>
  </si>
  <si>
    <t>Competitive discount</t>
  </si>
  <si>
    <t>Incumbent forces a price concession to win renewal.</t>
  </si>
  <si>
    <t>Automation savings</t>
  </si>
  <si>
    <t>Support automation lowers cost to serve.</t>
  </si>
  <si>
    <t>DELIVERABLES</t>
  </si>
  <si>
    <t>Editable Excel workbook with live formulas</t>
  </si>
  <si>
    <t>Hosted quote summary with scenario toggles</t>
  </si>
  <si>
    <t>Discount guardrail and approval threshold</t>
  </si>
  <si>
    <t>ASSUMPTIONS</t>
  </si>
  <si>
    <t>Support cost is fixed monthly rather than per event.</t>
  </si>
  <si>
    <t>The escalator applies on each contract anniversary.</t>
  </si>
  <si>
    <t>Cost contingency of 8% is applied to all cost lines.</t>
  </si>
  <si>
    <t>KEY QUESTIONS</t>
  </si>
  <si>
    <t>What monthly price holds a 42% gross margin at the committed event volume?</t>
  </si>
  <si>
    <t>How much discount can be conceded before the margin guardrail breaks?</t>
  </si>
  <si>
    <t>Which cost line moves the margin most when volume grows?</t>
  </si>
  <si>
    <t>OPEN ITEMS</t>
  </si>
  <si>
    <t>Confirm the premium support bundle after year one</t>
  </si>
  <si>
    <t>MODEL INPUTS</t>
  </si>
  <si>
    <t>Every calculated sheet reads these cells. Change an input and the workbook recalculates.</t>
  </si>
  <si>
    <t>Input</t>
  </si>
  <si>
    <t>Value</t>
  </si>
  <si>
    <t>Source / note</t>
  </si>
  <si>
    <t>Quoted price per month ($)</t>
  </si>
  <si>
    <t>Source base annual value ÷ 12</t>
  </si>
  <si>
    <t>Expected volume / units per month</t>
  </si>
  <si>
    <t>Customer assumption</t>
  </si>
  <si>
    <t>Direct cost per unit ($)</t>
  </si>
  <si>
    <t>Cost input on file</t>
  </si>
  <si>
    <t>Delivery labor per month ($)</t>
  </si>
  <si>
    <t>Recurring support cost per month ($)</t>
  </si>
  <si>
    <t>Cost contingency (%)</t>
  </si>
  <si>
    <t>Applied to all cost lines</t>
  </si>
  <si>
    <t>Annual price escalator (%)</t>
  </si>
  <si>
    <t>Source pricing terms</t>
  </si>
  <si>
    <t>Target gross margin (%)</t>
  </si>
  <si>
    <t>Margin guardrail</t>
  </si>
  <si>
    <t>Term (months)</t>
  </si>
  <si>
    <t>Source contract term</t>
  </si>
  <si>
    <t>Discount requiring approval (%)</t>
  </si>
  <si>
    <t>Pricing policy</t>
  </si>
  <si>
    <t>Metric</t>
  </si>
  <si>
    <t>Base Case</t>
  </si>
  <si>
    <t>Quoted Price ($)</t>
  </si>
  <si>
    <t>Total Cost ($)</t>
  </si>
  <si>
    <t>Gross Profit ($)</t>
  </si>
  <si>
    <t>Gross Margin (%)</t>
  </si>
  <si>
    <t>Price per Unit ($)</t>
  </si>
  <si>
    <t>Contribution Margin (%)</t>
  </si>
  <si>
    <t>Meets target margin?</t>
  </si>
  <si>
    <t>Assumption</t>
  </si>
  <si>
    <t>Notes</t>
  </si>
  <si>
    <t>SOURCE TERMS (extracted)</t>
  </si>
  <si>
    <t>Deal type</t>
  </si>
  <si>
    <t>saas subscription</t>
  </si>
  <si>
    <t>Initial term (months)</t>
  </si>
  <si>
    <t>36</t>
  </si>
  <si>
    <t>Pricing type</t>
  </si>
  <si>
    <t>TBD</t>
  </si>
  <si>
    <t>Base annual value ($)</t>
  </si>
  <si>
    <t>744000</t>
  </si>
  <si>
    <t>Payment frequency</t>
  </si>
  <si>
    <t>Annual escalator (%)</t>
  </si>
  <si>
    <t>4</t>
  </si>
  <si>
    <t>Net payment days</t>
  </si>
  <si>
    <t>Renewal mechanism</t>
  </si>
  <si>
    <t>CUSTOMER-PROVIDED ASSUMPTIONS</t>
  </si>
  <si>
    <t>PRICING MODEL INPUTS</t>
  </si>
  <si>
    <t>Edit on '01c Model Inputs'</t>
  </si>
  <si>
    <t>Direct materials / third-party cost per unit ($)</t>
  </si>
  <si>
    <t>Delivery labor and implementation cost ($)</t>
  </si>
  <si>
    <t>Recurring support cost ($/period)</t>
  </si>
  <si>
    <t>Expected volume / usage</t>
  </si>
  <si>
    <t>Term</t>
  </si>
  <si>
    <t>Extracted Value</t>
  </si>
  <si>
    <t>Section Ref</t>
  </si>
  <si>
    <t>Preamble</t>
  </si>
  <si>
    <t>Counterparty</t>
  </si>
  <si>
    <t>Customer role</t>
  </si>
  <si>
    <t>Initial term</t>
  </si>
  <si>
    <t>36 months</t>
  </si>
  <si>
    <t>Term &amp; Termination</t>
  </si>
  <si>
    <t>Renewal</t>
  </si>
  <si>
    <t>Notice period</t>
  </si>
  <si>
    <t>Termination</t>
  </si>
  <si>
    <t>Termination for convenience</t>
  </si>
  <si>
    <t>Pricing</t>
  </si>
  <si>
    <t>Base amount</t>
  </si>
  <si>
    <t>$744,000</t>
  </si>
  <si>
    <t>Payment</t>
  </si>
  <si>
    <t>Net days</t>
  </si>
  <si>
    <t>Liability cap</t>
  </si>
  <si>
    <t>Liability</t>
  </si>
  <si>
    <t>MFN clause</t>
  </si>
  <si>
    <t>Exclusivity</t>
  </si>
  <si>
    <t>None identified</t>
  </si>
  <si>
    <t>SLA summary</t>
  </si>
  <si>
    <t>SLA</t>
  </si>
  <si>
    <t>Item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</si>
  <si>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</si>
  <si>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</si>
  <si>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</si>
  <si>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</si>
  <si>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</si>
  <si>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</si>
  <si>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</si>
  <si>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</si>
  <si>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</si>
  <si>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</si>
  <si>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</si>
  <si>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</si>
  <si>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</si>
  <si>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</si>
  <si>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</si>
  <si>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</si>
  <si>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</si>
  <si>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</si>
  <si>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</si>
  <si>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</si>
  <si>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</si>
  <si>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</si>
  <si>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</si>
  <si>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</si>
  <si>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</si>
  <si>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</si>
  <si>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</si>
  <si>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</si>
  <si>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</si>
  <si>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</si>
  <si>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</si>
  <si>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</si>
  <si>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</si>
  <si>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</si>
  <si>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</si>
  <si>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</si>
  <si>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Quoted Revenue</t>
  </si>
  <si>
    <t>Direct Costs</t>
  </si>
  <si>
    <t>Delivery Labor</t>
  </si>
  <si>
    <t>Support Costs</t>
  </si>
  <si>
    <t>Total Cost</t>
  </si>
  <si>
    <t>Gross Profit</t>
  </si>
  <si>
    <t>Gross Margin</t>
  </si>
  <si>
    <t>Contribution Margin</t>
  </si>
  <si>
    <t>Price adjustment (%)</t>
  </si>
  <si>
    <t>Volume adjustment (%)</t>
  </si>
  <si>
    <t>Cost adjustment (%)</t>
  </si>
  <si>
    <t>Adjustments are relative to the base inputs and start from the scenario name — replace them with deal-specific figures. "BELOW TARGET" means the scenario breaches the margin guardrail.</t>
  </si>
  <si>
    <t>High growth:</t>
  </si>
  <si>
    <t>Cost shock:</t>
  </si>
  <si>
    <t>Competitive discount:</t>
  </si>
  <si>
    <t>Automation savings:</t>
  </si>
  <si>
    <t>Sensitivity: Gross Margin (%) — Variable Y (cost) vs Variable X (price)</t>
  </si>
  <si>
    <t>Variable Y \ Variable X</t>
  </si>
  <si>
    <t>Columns flex the quoted price, rows flex total cost. Target gross margin lives in '01c Model Inputs'.</t>
  </si>
  <si>
    <t>Charts will be added here after base case is built.</t>
  </si>
  <si>
    <t>Suggested: Quoted Price vs Cost, Gross Profit by scenario, and Gross Margin sensitivity.</t>
  </si>
  <si>
    <t>Lever</t>
  </si>
  <si>
    <t>Current Value</t>
  </si>
  <si>
    <t>Best Case</t>
  </si>
  <si>
    <t>Worst Case</t>
  </si>
  <si>
    <t>Gross Profit Impact ($)</t>
  </si>
  <si>
    <t>Quoted price / base rate</t>
  </si>
  <si>
    <t>Expected volume or usage</t>
  </si>
  <si>
    <t>Direct-cost contingency (%)</t>
  </si>
  <si>
    <t>Implementation fee ($)</t>
  </si>
  <si>
    <t>Recurring support fee ($)</t>
  </si>
  <si>
    <t>Discount / approval threshold (%)</t>
  </si>
  <si>
    <t>METHODOLOGY NOTES</t>
  </si>
  <si>
    <t>Model structure</t>
  </si>
  <si>
    <t>Quote economics built from supplied source inputs and the confirmed pricing brief. All figures in USD unless noted.</t>
  </si>
  <si>
    <t>Margin method</t>
  </si>
  <si>
    <t>Gross profit equals quoted revenue less direct, delivery, and support costs included in the quote scope.</t>
  </si>
  <si>
    <t>Projection period</t>
  </si>
  <si>
    <t>36 months unless the confirmed quote scope specifies another period.</t>
  </si>
  <si>
    <t>Pricing basis</t>
  </si>
  <si>
    <t>State unit, volume, tier, and recurring assumptions explicitly so the quote can be reproduced.</t>
  </si>
  <si>
    <t>KEY ASSUMPTIONS TO VALIDATE WITH CUSTOMER</t>
  </si>
  <si>
    <t>OPEN ITEMS FROM SOURCE EXTRACTION</t>
  </si>
  <si>
    <t>Confirm whether premium support is bundled after year one</t>
  </si>
  <si>
    <t>Confirm event volume floor used for the tier commitment</t>
  </si>
  <si>
    <t>DISCLAIMER</t>
  </si>
  <si>
    <t>This model is prepared for analytical purposes only and does not constitute legal, tax, accounting, or investment advice.</t>
  </si>
  <si>
    <t>Prepared by Auriflow Studio. Engagement: ASE-2026-00001. Date: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</si>
</sst>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+0%;-0%;&quot;Base&quot;"/>
  </numFmts>
  <fonts count="17" x14ac:knownFonts="1">
    <font>
      <color theme="1"/>
      <family val="2"/>
      <scheme val="minor"/>
      <sz val="11"/>
      <name val="Calibri"/>
    </font>
    <font>
      <b/>
      <color rgb="FF1E3A5F"/>
      <sz val="18"/>
      <name val="Georgia"/>
    </font>
    <font>
      <color rgb="88888888"/>
      <sz val="13"/>
      <name val="Georgia"/>
    </font>
    <font>
      <b/>
      <color rgb="FFCC3300"/>
      <sz val="11"/>
      <name val="Georgia"/>
    </font>
    <font>
      <b/>
      <color rgb="FF1E3A5F"/>
      <sz val="12"/>
      <name val="Georgia"/>
    </font>
    <font>
      <i/>
      <color rgb="88888888"/>
      <sz val="10"/>
      <name val="Calibri"/>
    </font>
    <font>
      <b/>
      <color rgb="FF1E3A5F"/>
      <sz val="10"/>
      <name val="Georgia"/>
    </font>
    <font>
      <sz val="10"/>
      <name val="Calibri"/>
    </font>
    <font>
      <b/>
      <color rgb="FF1E3A5F"/>
      <sz val="9"/>
      <name val="Calibri"/>
    </font>
    <font>
      <i/>
      <color rgb="88888888"/>
      <sz val="9"/>
      <name val="Calibri"/>
    </font>
    <font>
      <b/>
      <color rgb="FFFFFFFF"/>
      <sz val="11"/>
      <name val="Georgia"/>
    </font>
    <font>
      <color rgb="FF1E3A5F"/>
      <sz val="10"/>
      <name val="Courier New"/>
    </font>
    <font>
      <sz val="10"/>
      <name val="Courier New"/>
    </font>
    <font>
      <b/>
      <color rgb="FFFFFFFF"/>
      <sz val="9"/>
      <name val="Georgia"/>
    </font>
    <font>
      <sz val="9"/>
      <name val="Calibri"/>
    </font>
    <font>
      <b/>
      <color rgb="FF1E3A5F"/>
      <sz val="11"/>
      <name val="Georgia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D6E4FF"/>
      </patternFill>
    </fill>
    <fill>
      <patternFill patternType="solid">
        <fgColor rgb="FF0A0A0A"/>
      </patternFill>
    </fill>
    <fill>
      <patternFill patternType="solid">
        <fgColor rgb="FFFAF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0" fillId="2" borderId="0" xfId="0" applyFont="1" applyFill="1"/>
    <xf numFmtId="4" fontId="11" fillId="3" borderId="0" xfId="0" applyNumberFormat="1" applyFont="1" applyFill="1"/>
    <xf numFmtId="164" fontId="11" fillId="3" borderId="0" xfId="0" applyNumberFormat="1" applyFont="1" applyFill="1"/>
    <xf numFmtId="1" fontId="11" fillId="3" borderId="0" xfId="0" applyNumberFormat="1" applyFont="1" applyFill="1"/>
    <xf numFmtId="0" fontId="10" fillId="4" borderId="0" xfId="0" applyFont="1" applyFill="1"/>
    <xf numFmtId="3" fontId="12" fillId="0" borderId="1" xfId="0" applyNumberFormat="1" applyFont="1" applyBorder="1"/>
    <xf numFmtId="165" fontId="12" fillId="0" borderId="1" xfId="0" applyNumberFormat="1" applyFont="1" applyBorder="1"/>
    <xf numFmtId="4" fontId="12" fillId="0" borderId="1" xfId="0" applyNumberFormat="1" applyFont="1" applyBorder="1"/>
    <xf numFmtId="49" fontId="12" fillId="0" borderId="1" xfId="0" applyNumberFormat="1" applyFont="1" applyBorder="1"/>
    <xf numFmtId="0" fontId="11" fillId="5" borderId="0" xfId="0" applyFont="1" applyFill="1"/>
    <xf numFmtId="0" fontId="12" fillId="0" borderId="0" xfId="0" applyFont="1"/>
    <xf numFmtId="0" fontId="13" fillId="2" borderId="0" xfId="0" applyFont="1" applyFill="1"/>
    <xf numFmtId="3" fontId="12" fillId="0" borderId="0" xfId="0" applyNumberFormat="1" applyFont="1"/>
    <xf numFmtId="165" fontId="12" fillId="0" borderId="0" xfId="0" applyNumberFormat="1" applyFont="1"/>
    <xf numFmtId="4" fontId="12" fillId="0" borderId="0" xfId="0" applyNumberFormat="1" applyFont="1"/>
    <xf numFmtId="49" fontId="12" fillId="0" borderId="0" xfId="0" applyNumberFormat="1" applyFont="1"/>
    <xf numFmtId="0" fontId="14" fillId="0" borderId="0" xfId="0" applyFont="1"/>
    <xf numFmtId="0" fontId="15" fillId="0" borderId="0" xfId="0" applyFont="1"/>
    <xf numFmtId="166" fontId="10" fillId="2" borderId="0" xfId="0" applyNumberFormat="1" applyFont="1" applyFill="1"/>
    <xf numFmtId="0" fontId="0" fillId="5" borderId="0" xfId="0" applyFill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FormatPr defaultRowHeight="15" outlineLevelRow="0" outlineLevelCol="0" x14ac:dyDescent="55"/>
  <cols>
    <col min="1" max="1" width="20" customWidth="1"/>
    <col min="2" max="2" width="40" customWidth="1"/>
    <col min="3" max="3" width="20" customWidth="1"/>
    <col min="4" max="4" width="30" customWidth="1"/>
  </cols>
  <sheetData>
    <row r="2" spans="1:5" x14ac:dyDescent="0.25">
      <c r="A2" t="s">
        <v>0</v>
      </c>
      <c r="B2" s="1" t="s">
        <v>1</v>
      </c>
      <c r="C2" t="s">
        <v>0</v>
      </c>
      <c r="D2" t="s">
        <v>0</v>
      </c>
      <c r="E2" t="s">
        <v>0</v>
      </c>
    </row>
    <row r="3" spans="1:5" x14ac:dyDescent="0.25">
      <c r="A3" t="s">
        <v>0</v>
      </c>
      <c r="B3" s="2" t="s">
        <v>2</v>
      </c>
      <c r="C3" t="s">
        <v>0</v>
      </c>
      <c r="D3" t="s">
        <v>0</v>
      </c>
      <c r="E3" t="s">
        <v>0</v>
      </c>
    </row>
    <row r="4" spans="1:5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</row>
    <row r="5" spans="1:5" x14ac:dyDescent="0.25">
      <c r="A5" t="s">
        <v>0</v>
      </c>
      <c r="B5" t="s">
        <v>3</v>
      </c>
      <c r="C5" t="s">
        <v>4</v>
      </c>
      <c r="D5" t="s">
        <v>5</v>
      </c>
      <c r="E5" t="s">
        <v>6</v>
      </c>
    </row>
    <row r="6" spans="1:5" x14ac:dyDescent="0.25">
      <c r="A6" t="s">
        <v>0</v>
      </c>
      <c r="B6" t="s">
        <v>7</v>
      </c>
      <c r="C6" t="s">
        <v>8</v>
      </c>
      <c r="D6" t="s">
        <v>9</v>
      </c>
      <c r="E6" t="s">
        <v>10</v>
      </c>
    </row>
    <row r="7" spans="1:5" x14ac:dyDescent="0.25">
      <c r="A7" t="s">
        <v>0</v>
      </c>
      <c r="B7" t="s">
        <v>11</v>
      </c>
      <c r="C7" t="s">
        <v>12</v>
      </c>
      <c r="D7" t="s">
        <v>0</v>
      </c>
      <c r="E7" t="s">
        <v>0</v>
      </c>
    </row>
    <row r="8" spans="1:5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</row>
    <row r="9" spans="1:5" x14ac:dyDescent="0.25">
      <c r="A9" t="s">
        <v>0</v>
      </c>
      <c r="B9" s="3" t="s">
        <v>13</v>
      </c>
      <c r="C9" t="s">
        <v>0</v>
      </c>
      <c r="D9" t="s">
        <v>0</v>
      </c>
      <c r="E9" t="s">
        <v>0</v>
      </c>
    </row>
    <row r="10" spans="1:5" x14ac:dyDescent="0.25">
      <c r="A10" t="s">
        <v>0</v>
      </c>
      <c r="B10" t="s">
        <v>14</v>
      </c>
      <c r="C10" t="s">
        <v>0</v>
      </c>
      <c r="D10" t="s">
        <v>0</v>
      </c>
      <c r="E10" t="s">
        <v>0</v>
      </c>
    </row>
    <row r="11" spans="1:5" x14ac:dyDescent="0.25">
      <c r="A11" t="s">
        <v>0</v>
      </c>
      <c r="B11" t="s">
        <v>15</v>
      </c>
      <c r="C11" t="s">
        <v>0</v>
      </c>
      <c r="D11" t="s">
        <v>0</v>
      </c>
      <c r="E11" t="s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 outlineLevelRow="0" outlineLevelCol="0" x14ac:dyDescent="55"/>
  <cols>
    <col min="1" max="1" width="3" customWidth="1"/>
    <col min="2" max="2" width="34" customWidth="1"/>
    <col min="3" max="3" width="60" customWidth="1"/>
    <col min="4" max="4" width="16" customWidth="1"/>
  </cols>
  <sheetData>
    <row r="1" spans="1:4" x14ac:dyDescent="0.25">
      <c r="A1" t="s">
        <v>0</v>
      </c>
      <c r="B1" s="4" t="s">
        <v>16</v>
      </c>
      <c r="C1" s="5" t="s">
        <v>17</v>
      </c>
      <c r="D1" t="s">
        <v>0</v>
      </c>
    </row>
    <row r="2" spans="1:4" x14ac:dyDescent="0.25">
      <c r="A2" t="s">
        <v>0</v>
      </c>
      <c r="B2" t="s">
        <v>0</v>
      </c>
      <c r="C2" t="s">
        <v>0</v>
      </c>
      <c r="D2" t="s">
        <v>0</v>
      </c>
    </row>
    <row r="3" spans="1:4" x14ac:dyDescent="0.25">
      <c r="A3" t="s">
        <v>0</v>
      </c>
      <c r="B3" s="6" t="s">
        <v>18</v>
      </c>
      <c r="C3" t="s">
        <v>0</v>
      </c>
      <c r="D3" t="s">
        <v>0</v>
      </c>
    </row>
    <row r="4" spans="1:4" x14ac:dyDescent="0.25">
      <c r="A4" t="s">
        <v>0</v>
      </c>
      <c r="B4" s="7" t="s">
        <v>0</v>
      </c>
      <c r="C4" s="8" t="s">
        <v>19</v>
      </c>
      <c r="D4" t="s">
        <v>0</v>
      </c>
    </row>
    <row r="5" spans="1:4" x14ac:dyDescent="0.25">
      <c r="A5" t="s">
        <v>0</v>
      </c>
      <c r="B5" t="s">
        <v>0</v>
      </c>
      <c r="C5" t="s">
        <v>0</v>
      </c>
      <c r="D5" t="s">
        <v>0</v>
      </c>
    </row>
    <row r="6" spans="1:4" x14ac:dyDescent="0.25">
      <c r="A6" t="s">
        <v>0</v>
      </c>
      <c r="B6" s="6" t="s">
        <v>20</v>
      </c>
      <c r="C6" t="s">
        <v>0</v>
      </c>
      <c r="D6" t="s">
        <v>0</v>
      </c>
    </row>
    <row r="7" spans="1:4" x14ac:dyDescent="0.25">
      <c r="A7" t="s">
        <v>0</v>
      </c>
      <c r="B7" s="7" t="s">
        <v>0</v>
      </c>
      <c r="C7" s="8" t="s">
        <v>21</v>
      </c>
      <c r="D7" t="s">
        <v>0</v>
      </c>
    </row>
    <row r="8" spans="1:4" x14ac:dyDescent="0.25">
      <c r="A8" t="s">
        <v>0</v>
      </c>
      <c r="B8" t="s">
        <v>0</v>
      </c>
      <c r="C8" t="s">
        <v>0</v>
      </c>
      <c r="D8" t="s">
        <v>0</v>
      </c>
    </row>
    <row r="9" spans="1:4" x14ac:dyDescent="0.25">
      <c r="A9" t="s">
        <v>0</v>
      </c>
      <c r="B9" s="6" t="s">
        <v>22</v>
      </c>
      <c r="C9" t="s">
        <v>0</v>
      </c>
      <c r="D9" t="s">
        <v>0</v>
      </c>
    </row>
    <row r="10" spans="1:4" x14ac:dyDescent="0.25">
      <c r="A10" t="s">
        <v>0</v>
      </c>
      <c r="B10" s="7" t="s">
        <v>23</v>
      </c>
      <c r="C10" s="8" t="s">
        <v>24</v>
      </c>
      <c r="D10" s="9" t="s">
        <v>25</v>
      </c>
    </row>
    <row r="11" spans="1:4" x14ac:dyDescent="0.25">
      <c r="A11" t="s">
        <v>0</v>
      </c>
      <c r="B11" s="7" t="s">
        <v>26</v>
      </c>
      <c r="C11" s="8" t="s">
        <v>27</v>
      </c>
      <c r="D11" s="9" t="s">
        <v>25</v>
      </c>
    </row>
    <row r="12" spans="1:4" x14ac:dyDescent="0.25">
      <c r="A12" t="s">
        <v>0</v>
      </c>
      <c r="B12" s="7" t="s">
        <v>28</v>
      </c>
      <c r="C12" s="8" t="s">
        <v>29</v>
      </c>
      <c r="D12" s="9" t="s">
        <v>25</v>
      </c>
    </row>
    <row r="13" spans="1:4" x14ac:dyDescent="0.25">
      <c r="A13" t="s">
        <v>0</v>
      </c>
      <c r="B13" s="7" t="s">
        <v>30</v>
      </c>
      <c r="C13" s="8" t="s">
        <v>31</v>
      </c>
      <c r="D13" s="9" t="s">
        <v>32</v>
      </c>
    </row>
    <row r="14" spans="1:4" x14ac:dyDescent="0.25">
      <c r="A14" t="s">
        <v>0</v>
      </c>
      <c r="B14" s="7" t="s">
        <v>33</v>
      </c>
      <c r="C14" s="8" t="s">
        <v>34</v>
      </c>
      <c r="D14" s="9" t="s">
        <v>35</v>
      </c>
    </row>
    <row r="15" spans="1:4" x14ac:dyDescent="0.25">
      <c r="A15" t="s">
        <v>0</v>
      </c>
      <c r="B15" t="s">
        <v>0</v>
      </c>
      <c r="C15" t="s">
        <v>0</v>
      </c>
      <c r="D15" t="s">
        <v>0</v>
      </c>
    </row>
    <row r="16" spans="1:4" x14ac:dyDescent="0.25">
      <c r="A16" t="s">
        <v>0</v>
      </c>
      <c r="B16" s="6" t="s">
        <v>36</v>
      </c>
      <c r="C16" t="s">
        <v>0</v>
      </c>
      <c r="D16" t="s">
        <v>0</v>
      </c>
    </row>
    <row r="17" spans="1:4" x14ac:dyDescent="0.25">
      <c r="A17" t="s">
        <v>0</v>
      </c>
      <c r="B17" s="7" t="s">
        <v>37</v>
      </c>
      <c r="C17" s="8" t="s">
        <v>38</v>
      </c>
      <c r="D17" t="s">
        <v>0</v>
      </c>
    </row>
    <row r="18" spans="1:4" x14ac:dyDescent="0.25">
      <c r="A18" t="s">
        <v>0</v>
      </c>
      <c r="B18" s="7" t="s">
        <v>39</v>
      </c>
      <c r="C18" s="8" t="s">
        <v>40</v>
      </c>
      <c r="D18" t="s">
        <v>0</v>
      </c>
    </row>
    <row r="19" spans="1:4" x14ac:dyDescent="0.25">
      <c r="A19" t="s">
        <v>0</v>
      </c>
      <c r="B19" s="7" t="s">
        <v>41</v>
      </c>
      <c r="C19" s="8" t="s">
        <v>42</v>
      </c>
      <c r="D19" t="s">
        <v>0</v>
      </c>
    </row>
    <row r="20" spans="1:4" x14ac:dyDescent="0.25">
      <c r="A20" t="s">
        <v>0</v>
      </c>
      <c r="B20" s="7" t="s">
        <v>43</v>
      </c>
      <c r="C20" s="8" t="s">
        <v>44</v>
      </c>
      <c r="D20" t="s">
        <v>0</v>
      </c>
    </row>
    <row r="21" spans="1:4" x14ac:dyDescent="0.25">
      <c r="A21" t="s">
        <v>0</v>
      </c>
      <c r="B21" t="s">
        <v>0</v>
      </c>
      <c r="C21" t="s">
        <v>0</v>
      </c>
      <c r="D21" t="s">
        <v>0</v>
      </c>
    </row>
    <row r="22" spans="1:4" x14ac:dyDescent="0.25">
      <c r="A22" t="s">
        <v>0</v>
      </c>
      <c r="B22" s="6" t="s">
        <v>45</v>
      </c>
      <c r="C22" t="s">
        <v>0</v>
      </c>
      <c r="D22" t="s">
        <v>0</v>
      </c>
    </row>
    <row r="23" spans="1:4" x14ac:dyDescent="0.25">
      <c r="A23" t="s">
        <v>0</v>
      </c>
      <c r="B23" s="7" t="s">
        <v>46</v>
      </c>
      <c r="C23" s="8" t="s">
        <v>47</v>
      </c>
      <c r="D23" t="s">
        <v>0</v>
      </c>
    </row>
    <row r="24" spans="1:4" x14ac:dyDescent="0.25">
      <c r="A24" t="s">
        <v>0</v>
      </c>
      <c r="B24" s="7" t="s">
        <v>48</v>
      </c>
      <c r="C24" s="8" t="s">
        <v>49</v>
      </c>
      <c r="D24" t="s">
        <v>0</v>
      </c>
    </row>
    <row r="25" spans="1:4" x14ac:dyDescent="0.25">
      <c r="A25" t="s">
        <v>0</v>
      </c>
      <c r="B25" s="7" t="s">
        <v>50</v>
      </c>
      <c r="C25" s="8" t="s">
        <v>51</v>
      </c>
      <c r="D25" t="s">
        <v>0</v>
      </c>
    </row>
    <row r="26" spans="1:4" x14ac:dyDescent="0.25">
      <c r="A26" t="s">
        <v>0</v>
      </c>
      <c r="B26" s="7" t="s">
        <v>52</v>
      </c>
      <c r="C26" s="8" t="s">
        <v>53</v>
      </c>
      <c r="D26" t="s">
        <v>0</v>
      </c>
    </row>
    <row r="27" spans="1:4" x14ac:dyDescent="0.25">
      <c r="A27" t="s">
        <v>0</v>
      </c>
      <c r="B27" t="s">
        <v>0</v>
      </c>
      <c r="C27" t="s">
        <v>0</v>
      </c>
      <c r="D27" t="s">
        <v>0</v>
      </c>
    </row>
    <row r="28" spans="1:4" x14ac:dyDescent="0.25">
      <c r="A28" t="s">
        <v>0</v>
      </c>
      <c r="B28" s="6" t="s">
        <v>54</v>
      </c>
      <c r="C28" t="s">
        <v>0</v>
      </c>
      <c r="D28" t="s">
        <v>0</v>
      </c>
    </row>
    <row r="29" spans="1:4" x14ac:dyDescent="0.25">
      <c r="A29" t="s">
        <v>0</v>
      </c>
      <c r="B29" s="7" t="s">
        <v>0</v>
      </c>
      <c r="C29" s="8" t="s">
        <v>55</v>
      </c>
      <c r="D29" t="s">
        <v>0</v>
      </c>
    </row>
    <row r="30" spans="1:4" x14ac:dyDescent="0.25">
      <c r="A30" t="s">
        <v>0</v>
      </c>
      <c r="B30" s="7" t="s">
        <v>0</v>
      </c>
      <c r="C30" s="8" t="s">
        <v>56</v>
      </c>
      <c r="D30" t="s">
        <v>0</v>
      </c>
    </row>
    <row r="31" spans="1:4" x14ac:dyDescent="0.25">
      <c r="A31" t="s">
        <v>0</v>
      </c>
      <c r="B31" s="7" t="s">
        <v>0</v>
      </c>
      <c r="C31" s="8" t="s">
        <v>57</v>
      </c>
      <c r="D31" t="s">
        <v>0</v>
      </c>
    </row>
    <row r="32" spans="1:4" x14ac:dyDescent="0.25">
      <c r="A32" t="s">
        <v>0</v>
      </c>
      <c r="B32" t="s">
        <v>0</v>
      </c>
      <c r="C32" t="s">
        <v>0</v>
      </c>
      <c r="D32" t="s">
        <v>0</v>
      </c>
    </row>
    <row r="33" spans="1:4" x14ac:dyDescent="0.25">
      <c r="A33" t="s">
        <v>0</v>
      </c>
      <c r="B33" s="6" t="s">
        <v>58</v>
      </c>
      <c r="C33" t="s">
        <v>0</v>
      </c>
      <c r="D33" t="s">
        <v>0</v>
      </c>
    </row>
    <row r="34" spans="1:4" x14ac:dyDescent="0.25">
      <c r="A34" t="s">
        <v>0</v>
      </c>
      <c r="B34" s="7" t="s">
        <v>0</v>
      </c>
      <c r="C34" s="8" t="s">
        <v>59</v>
      </c>
      <c r="D34" t="s">
        <v>0</v>
      </c>
    </row>
    <row r="35" spans="1:4" x14ac:dyDescent="0.25">
      <c r="A35" t="s">
        <v>0</v>
      </c>
      <c r="B35" s="7" t="s">
        <v>0</v>
      </c>
      <c r="C35" s="8" t="s">
        <v>60</v>
      </c>
      <c r="D35" t="s">
        <v>0</v>
      </c>
    </row>
    <row r="36" spans="1:4" x14ac:dyDescent="0.25">
      <c r="A36" t="s">
        <v>0</v>
      </c>
      <c r="B36" s="7" t="s">
        <v>0</v>
      </c>
      <c r="C36" s="8" t="s">
        <v>61</v>
      </c>
      <c r="D36" t="s">
        <v>0</v>
      </c>
    </row>
    <row r="37" spans="1:4" x14ac:dyDescent="0.25">
      <c r="A37" t="s">
        <v>0</v>
      </c>
      <c r="B37" t="s">
        <v>0</v>
      </c>
      <c r="C37" t="s">
        <v>0</v>
      </c>
      <c r="D37" t="s">
        <v>0</v>
      </c>
    </row>
    <row r="38" spans="1:4" x14ac:dyDescent="0.25">
      <c r="A38" t="s">
        <v>0</v>
      </c>
      <c r="B38" s="6" t="s">
        <v>62</v>
      </c>
      <c r="C38" t="s">
        <v>0</v>
      </c>
      <c r="D38" t="s">
        <v>0</v>
      </c>
    </row>
    <row r="39" spans="1:4" x14ac:dyDescent="0.25">
      <c r="A39" t="s">
        <v>0</v>
      </c>
      <c r="B39" s="7" t="s">
        <v>0</v>
      </c>
      <c r="C39" s="8" t="s">
        <v>63</v>
      </c>
      <c r="D39" t="s">
        <v>0</v>
      </c>
    </row>
    <row r="40" spans="1:4" x14ac:dyDescent="0.25">
      <c r="A40" t="s">
        <v>0</v>
      </c>
      <c r="B40" s="7" t="s">
        <v>0</v>
      </c>
      <c r="C40" s="8" t="s">
        <v>64</v>
      </c>
      <c r="D40" t="s">
        <v>0</v>
      </c>
    </row>
    <row r="41" spans="1:4" x14ac:dyDescent="0.25">
      <c r="A41" t="s">
        <v>0</v>
      </c>
      <c r="B41" s="7" t="s">
        <v>0</v>
      </c>
      <c r="C41" s="8" t="s">
        <v>65</v>
      </c>
      <c r="D41" t="s">
        <v>0</v>
      </c>
    </row>
    <row r="42" spans="1:4" x14ac:dyDescent="0.25">
      <c r="A42" t="s">
        <v>0</v>
      </c>
      <c r="B42" t="s">
        <v>0</v>
      </c>
      <c r="C42" t="s">
        <v>0</v>
      </c>
      <c r="D42" t="s">
        <v>0</v>
      </c>
    </row>
    <row r="43" spans="1:4" x14ac:dyDescent="0.25">
      <c r="A43" t="s">
        <v>0</v>
      </c>
      <c r="B43" s="6" t="s">
        <v>66</v>
      </c>
      <c r="C43" t="s">
        <v>0</v>
      </c>
      <c r="D43" t="s">
        <v>0</v>
      </c>
    </row>
    <row r="44" spans="1:4" x14ac:dyDescent="0.25">
      <c r="A44" t="s">
        <v>0</v>
      </c>
      <c r="B44" s="7" t="s">
        <v>0</v>
      </c>
      <c r="C44" s="8" t="s">
        <v>67</v>
      </c>
      <c r="D44" t="s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" customWidth="1"/>
    <col min="2" max="2" width="42" customWidth="1"/>
    <col min="3" max="3" width="18" customWidth="1"/>
    <col min="4" max="4" width="46" customWidth="1"/>
  </cols>
  <sheetData>
    <row r="1" spans="1:4" x14ac:dyDescent="0.25">
      <c r="A1" t="s">
        <v>0</v>
      </c>
      <c r="B1" s="4" t="s">
        <v>68</v>
      </c>
      <c r="C1" t="s">
        <v>0</v>
      </c>
      <c r="D1" t="s">
        <v>0</v>
      </c>
    </row>
    <row r="2" spans="1:4" x14ac:dyDescent="0.25">
      <c r="A2" t="s">
        <v>0</v>
      </c>
      <c r="B2" s="10" t="s">
        <v>69</v>
      </c>
      <c r="C2" t="s">
        <v>0</v>
      </c>
      <c r="D2" t="s">
        <v>0</v>
      </c>
    </row>
    <row r="3" spans="1:4" x14ac:dyDescent="0.25">
      <c r="A3" t="s">
        <v>0</v>
      </c>
      <c r="B3" s="11" t="s">
        <v>70</v>
      </c>
      <c r="C3" s="11" t="s">
        <v>71</v>
      </c>
      <c r="D3" s="11" t="s">
        <v>72</v>
      </c>
    </row>
    <row r="4" spans="1:4" x14ac:dyDescent="0.25">
      <c r="A4" t="s">
        <v>0</v>
      </c>
      <c r="B4" s="7" t="s">
        <v>73</v>
      </c>
      <c r="C4" s="12">
        <v>62000</v>
      </c>
      <c r="D4" s="10" t="s">
        <v>74</v>
      </c>
    </row>
    <row r="5" spans="1:4" x14ac:dyDescent="0.25">
      <c r="A5" t="s">
        <v>0</v>
      </c>
      <c r="B5" s="7" t="s">
        <v>75</v>
      </c>
      <c r="C5" s="12">
        <v>620</v>
      </c>
      <c r="D5" s="10" t="s">
        <v>76</v>
      </c>
    </row>
    <row r="6" spans="1:4" x14ac:dyDescent="0.25">
      <c r="A6" t="s">
        <v>0</v>
      </c>
      <c r="B6" s="7" t="s">
        <v>77</v>
      </c>
      <c r="C6" s="12">
        <v>20</v>
      </c>
      <c r="D6" s="10" t="s">
        <v>78</v>
      </c>
    </row>
    <row r="7" spans="1:4" x14ac:dyDescent="0.25">
      <c r="A7" t="s">
        <v>0</v>
      </c>
      <c r="B7" s="7" t="s">
        <v>79</v>
      </c>
      <c r="C7" s="12">
        <v>15100</v>
      </c>
      <c r="D7" s="10" t="s">
        <v>78</v>
      </c>
    </row>
    <row r="8" spans="1:4" x14ac:dyDescent="0.25">
      <c r="A8" t="s">
        <v>0</v>
      </c>
      <c r="B8" s="7" t="s">
        <v>80</v>
      </c>
      <c r="C8" s="12">
        <v>5000</v>
      </c>
      <c r="D8" s="10" t="s">
        <v>78</v>
      </c>
    </row>
    <row r="9" spans="1:4" x14ac:dyDescent="0.25">
      <c r="A9" t="s">
        <v>0</v>
      </c>
      <c r="B9" s="7" t="s">
        <v>81</v>
      </c>
      <c r="C9" s="13">
        <v>8</v>
      </c>
      <c r="D9" s="10" t="s">
        <v>82</v>
      </c>
    </row>
    <row r="10" spans="1:4" x14ac:dyDescent="0.25">
      <c r="A10" t="s">
        <v>0</v>
      </c>
      <c r="B10" s="7" t="s">
        <v>83</v>
      </c>
      <c r="C10" s="13">
        <v>4</v>
      </c>
      <c r="D10" s="10" t="s">
        <v>84</v>
      </c>
    </row>
    <row r="11" spans="1:4" x14ac:dyDescent="0.25">
      <c r="A11" t="s">
        <v>0</v>
      </c>
      <c r="B11" s="7" t="s">
        <v>85</v>
      </c>
      <c r="C11" s="13">
        <v>42</v>
      </c>
      <c r="D11" s="10" t="s">
        <v>86</v>
      </c>
    </row>
    <row r="12" spans="1:4" x14ac:dyDescent="0.25">
      <c r="A12" t="s">
        <v>0</v>
      </c>
      <c r="B12" s="7" t="s">
        <v>87</v>
      </c>
      <c r="C12" s="14">
        <v>36</v>
      </c>
      <c r="D12" s="10" t="s">
        <v>88</v>
      </c>
    </row>
    <row r="13" spans="1:4" x14ac:dyDescent="0.25">
      <c r="A13" t="s">
        <v>0</v>
      </c>
      <c r="B13" s="7" t="s">
        <v>89</v>
      </c>
      <c r="C13" s="13">
        <v>12</v>
      </c>
      <c r="D13" s="1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1" width="3" customWidth="1"/>
    <col min="2" max="2" width="28" customWidth="1"/>
    <col min="3" max="6" width="18" customWidth="1"/>
  </cols>
  <sheetData>
    <row r="1" spans="1:7" x14ac:dyDescent="0.25">
      <c r="A1" t="s">
        <v>0</v>
      </c>
      <c r="B1" s="15" t="s">
        <v>91</v>
      </c>
      <c r="C1" s="15" t="s">
        <v>92</v>
      </c>
      <c r="D1" s="15" t="s">
        <v>46</v>
      </c>
      <c r="E1" s="15" t="s">
        <v>48</v>
      </c>
      <c r="F1" s="15" t="s">
        <v>50</v>
      </c>
      <c r="G1" s="15" t="s">
        <v>52</v>
      </c>
    </row>
    <row r="2" spans="1:7" x14ac:dyDescent="0.25">
      <c r="A2" t="s">
        <v>0</v>
      </c>
      <c r="B2" s="7" t="s">
        <v>93</v>
      </c>
      <c r="C2" s="16">
        <f>SUM('05 Quote Economics'!C2:AL2)</f>
      </c>
      <c r="D2" s="16">
        <f>'06 Scenarios'!D5</f>
      </c>
      <c r="E2" s="16">
        <f>'06 Scenarios'!E5</f>
      </c>
      <c r="F2" s="16">
        <f>'06 Scenarios'!F5</f>
      </c>
      <c r="G2" s="16">
        <f>'06 Scenarios'!G5</f>
      </c>
    </row>
    <row r="3" spans="1:7" x14ac:dyDescent="0.25">
      <c r="A3" t="s">
        <v>0</v>
      </c>
      <c r="B3" s="7" t="s">
        <v>94</v>
      </c>
      <c r="C3" s="16">
        <f>SUM('05 Quote Economics'!C6:AL6)</f>
      </c>
      <c r="D3" s="16">
        <f>'06 Scenarios'!D6</f>
      </c>
      <c r="E3" s="16">
        <f>'06 Scenarios'!E6</f>
      </c>
      <c r="F3" s="16">
        <f>'06 Scenarios'!F6</f>
      </c>
      <c r="G3" s="16">
        <f>'06 Scenarios'!G6</f>
      </c>
    </row>
    <row r="4" spans="1:7" x14ac:dyDescent="0.25">
      <c r="A4" t="s">
        <v>0</v>
      </c>
      <c r="B4" s="7" t="s">
        <v>95</v>
      </c>
      <c r="C4" s="16">
        <f>C2-C3</f>
      </c>
      <c r="D4" s="16">
        <f>'06 Scenarios'!D7</f>
      </c>
      <c r="E4" s="16">
        <f>'06 Scenarios'!E7</f>
      </c>
      <c r="F4" s="16">
        <f>'06 Scenarios'!F7</f>
      </c>
      <c r="G4" s="16">
        <f>'06 Scenarios'!G7</f>
      </c>
    </row>
    <row r="5" spans="1:7" x14ac:dyDescent="0.25">
      <c r="A5" t="s">
        <v>0</v>
      </c>
      <c r="B5" s="7" t="s">
        <v>96</v>
      </c>
      <c r="C5" s="17">
        <f>IF(C2=0,"",C4/C2)</f>
      </c>
      <c r="D5" s="17">
        <f>'06 Scenarios'!D8</f>
      </c>
      <c r="E5" s="17">
        <f>'06 Scenarios'!E8</f>
      </c>
      <c r="F5" s="17">
        <f>'06 Scenarios'!F8</f>
      </c>
      <c r="G5" s="17">
        <f>'06 Scenarios'!G8</f>
      </c>
    </row>
    <row r="6" spans="1:7" x14ac:dyDescent="0.25">
      <c r="A6" t="s">
        <v>0</v>
      </c>
      <c r="B6" s="7" t="s">
        <v>97</v>
      </c>
      <c r="C6" s="18">
        <f>IF('01c Model Inputs'!$C$5*'01c Model Inputs'!$C$12=0,"",C2/('01c Model Inputs'!$C$5*'01c Model Inputs'!$C$12))</f>
      </c>
      <c r="D6" s="18">
        <f>'06 Scenarios'!D9</f>
      </c>
      <c r="E6" s="18">
        <f>'06 Scenarios'!E9</f>
      </c>
      <c r="F6" s="18">
        <f>'06 Scenarios'!F9</f>
      </c>
      <c r="G6" s="18">
        <f>'06 Scenarios'!G9</f>
      </c>
    </row>
    <row r="7" spans="1:7" x14ac:dyDescent="0.25">
      <c r="A7" t="s">
        <v>0</v>
      </c>
      <c r="B7" s="7" t="s">
        <v>98</v>
      </c>
      <c r="C7" s="17">
        <f>IF(C2=0,"",(C2-SUM('05 Quote Economics'!C3:AL3))/C2)</f>
      </c>
      <c r="D7" s="17">
        <f>'06 Scenarios'!D10</f>
      </c>
      <c r="E7" s="17">
        <f>'06 Scenarios'!E10</f>
      </c>
      <c r="F7" s="17">
        <f>'06 Scenarios'!F10</f>
      </c>
      <c r="G7" s="17">
        <f>'06 Scenarios'!G10</f>
      </c>
    </row>
    <row r="8" spans="1:7" x14ac:dyDescent="0.25">
      <c r="A8" t="s">
        <v>0</v>
      </c>
      <c r="B8" s="7" t="s">
        <v>99</v>
      </c>
      <c r="C8" s="19">
        <f>IF(C5="","",IF(C5&gt;='01c Model Inputs'!$C$11/100,"Yes","BELOW TARGET"))</f>
      </c>
      <c r="D8" s="19">
        <f>'06 Scenarios'!D11</f>
      </c>
      <c r="E8" s="19">
        <f>'06 Scenarios'!E11</f>
      </c>
      <c r="F8" s="19">
        <f>'06 Scenarios'!F11</f>
      </c>
      <c r="G8" s="19">
        <f>'06 Scenarios'!G11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1" width="3" customWidth="1"/>
    <col min="2" max="2" width="35" customWidth="1"/>
    <col min="3" max="3" width="25" customWidth="1"/>
    <col min="4" max="4" width="35" customWidth="1"/>
  </cols>
  <sheetData>
    <row r="1" spans="1:4" x14ac:dyDescent="0.25">
      <c r="A1" t="s">
        <v>0</v>
      </c>
      <c r="B1" s="11" t="s">
        <v>100</v>
      </c>
      <c r="C1" s="11" t="s">
        <v>71</v>
      </c>
      <c r="D1" s="11" t="s">
        <v>101</v>
      </c>
    </row>
    <row r="2" spans="1:4" x14ac:dyDescent="0.25">
      <c r="A2" t="s">
        <v>0</v>
      </c>
      <c r="B2" s="6" t="s">
        <v>102</v>
      </c>
      <c r="C2" t="s">
        <v>0</v>
      </c>
      <c r="D2" t="s">
        <v>0</v>
      </c>
    </row>
    <row r="3" spans="1:4" x14ac:dyDescent="0.25">
      <c r="A3" t="s">
        <v>0</v>
      </c>
      <c r="B3" s="7" t="s">
        <v>103</v>
      </c>
      <c r="C3" s="20" t="s">
        <v>104</v>
      </c>
      <c r="D3" t="s">
        <v>0</v>
      </c>
    </row>
    <row r="4" spans="1:4" x14ac:dyDescent="0.25">
      <c r="A4" t="s">
        <v>0</v>
      </c>
      <c r="B4" s="7" t="s">
        <v>105</v>
      </c>
      <c r="C4" s="20" t="s">
        <v>106</v>
      </c>
      <c r="D4" t="s">
        <v>0</v>
      </c>
    </row>
    <row r="5" spans="1:4" x14ac:dyDescent="0.25">
      <c r="A5" t="s">
        <v>0</v>
      </c>
      <c r="B5" s="7" t="s">
        <v>107</v>
      </c>
      <c r="C5" s="20" t="s">
        <v>108</v>
      </c>
      <c r="D5" t="s">
        <v>0</v>
      </c>
    </row>
    <row r="6" spans="1:4" x14ac:dyDescent="0.25">
      <c r="A6" t="s">
        <v>0</v>
      </c>
      <c r="B6" s="7" t="s">
        <v>109</v>
      </c>
      <c r="C6" s="20" t="s">
        <v>110</v>
      </c>
      <c r="D6" t="s">
        <v>0</v>
      </c>
    </row>
    <row r="7" spans="1:4" x14ac:dyDescent="0.25">
      <c r="A7" t="s">
        <v>0</v>
      </c>
      <c r="B7" s="7" t="s">
        <v>111</v>
      </c>
      <c r="C7" s="20" t="s">
        <v>108</v>
      </c>
      <c r="D7" t="s">
        <v>0</v>
      </c>
    </row>
    <row r="8" spans="1:4" x14ac:dyDescent="0.25">
      <c r="A8" t="s">
        <v>0</v>
      </c>
      <c r="B8" s="7" t="s">
        <v>112</v>
      </c>
      <c r="C8" s="20" t="s">
        <v>113</v>
      </c>
      <c r="D8" t="s">
        <v>0</v>
      </c>
    </row>
    <row r="9" spans="1:4" x14ac:dyDescent="0.25">
      <c r="A9" t="s">
        <v>0</v>
      </c>
      <c r="B9" s="7" t="s">
        <v>114</v>
      </c>
      <c r="C9" s="20" t="s">
        <v>108</v>
      </c>
      <c r="D9" t="s">
        <v>0</v>
      </c>
    </row>
    <row r="10" spans="1:4" x14ac:dyDescent="0.25">
      <c r="A10" t="s">
        <v>0</v>
      </c>
      <c r="B10" s="7" t="s">
        <v>115</v>
      </c>
      <c r="C10" s="20" t="s">
        <v>108</v>
      </c>
      <c r="D10" t="s">
        <v>0</v>
      </c>
    </row>
    <row r="11" spans="1:4" x14ac:dyDescent="0.25">
      <c r="A11" t="s">
        <v>0</v>
      </c>
      <c r="B11" s="6" t="s">
        <v>116</v>
      </c>
      <c r="C11" t="s">
        <v>0</v>
      </c>
      <c r="D11" t="s">
        <v>0</v>
      </c>
    </row>
    <row r="12" spans="1:4" x14ac:dyDescent="0.25">
      <c r="A12" t="s">
        <v>0</v>
      </c>
      <c r="B12" s="6" t="s">
        <v>117</v>
      </c>
      <c r="C12" t="s">
        <v>0</v>
      </c>
      <c r="D12" t="s">
        <v>0</v>
      </c>
    </row>
    <row r="13" spans="1:4" x14ac:dyDescent="0.25">
      <c r="A13" t="s">
        <v>0</v>
      </c>
      <c r="B13" s="7" t="s">
        <v>85</v>
      </c>
      <c r="C13" s="21">
        <f>'01c Model Inputs'!$C$11</f>
      </c>
      <c r="D13" s="10" t="s">
        <v>118</v>
      </c>
    </row>
    <row r="14" spans="1:4" x14ac:dyDescent="0.25">
      <c r="A14" t="s">
        <v>0</v>
      </c>
      <c r="B14" s="7" t="s">
        <v>119</v>
      </c>
      <c r="C14" s="21">
        <f>'01c Model Inputs'!$C$6</f>
      </c>
      <c r="D14" s="10" t="s">
        <v>118</v>
      </c>
    </row>
    <row r="15" spans="1:4" x14ac:dyDescent="0.25">
      <c r="A15" t="s">
        <v>0</v>
      </c>
      <c r="B15" s="7" t="s">
        <v>120</v>
      </c>
      <c r="C15" s="21">
        <f>'01c Model Inputs'!$C$7</f>
      </c>
      <c r="D15" s="10" t="s">
        <v>118</v>
      </c>
    </row>
    <row r="16" spans="1:4" x14ac:dyDescent="0.25">
      <c r="A16" t="s">
        <v>0</v>
      </c>
      <c r="B16" s="7" t="s">
        <v>121</v>
      </c>
      <c r="C16" s="21">
        <f>'01c Model Inputs'!$C$8</f>
      </c>
      <c r="D16" s="10" t="s">
        <v>118</v>
      </c>
    </row>
    <row r="17" spans="1:4" x14ac:dyDescent="0.25">
      <c r="A17" t="s">
        <v>0</v>
      </c>
      <c r="B17" s="7" t="s">
        <v>122</v>
      </c>
      <c r="C17" s="21">
        <f>'01c Model Inputs'!$C$5</f>
      </c>
      <c r="D17" s="10" t="s">
        <v>118</v>
      </c>
    </row>
    <row r="18" spans="1:4" x14ac:dyDescent="0.25">
      <c r="A18" t="s">
        <v>0</v>
      </c>
      <c r="B18" s="7" t="s">
        <v>81</v>
      </c>
      <c r="C18" s="21">
        <f>'01c Model Inputs'!$C$9</f>
      </c>
      <c r="D18" s="10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1" width="3" customWidth="1"/>
    <col min="2" max="2" width="30" customWidth="1"/>
    <col min="3" max="3" width="40" customWidth="1"/>
    <col min="4" max="4" width="20" customWidth="1"/>
  </cols>
  <sheetData>
    <row r="1" spans="1:4" x14ac:dyDescent="0.25">
      <c r="A1" t="s">
        <v>0</v>
      </c>
      <c r="B1" s="11" t="s">
        <v>123</v>
      </c>
      <c r="C1" s="11" t="s">
        <v>124</v>
      </c>
      <c r="D1" s="11" t="s">
        <v>125</v>
      </c>
    </row>
    <row r="2" spans="1:4" x14ac:dyDescent="0.25">
      <c r="A2" t="s">
        <v>0</v>
      </c>
      <c r="B2" s="7" t="s">
        <v>103</v>
      </c>
      <c r="C2" s="7" t="s">
        <v>104</v>
      </c>
      <c r="D2" s="10" t="s">
        <v>126</v>
      </c>
    </row>
    <row r="3" spans="1:4" x14ac:dyDescent="0.25">
      <c r="A3" t="s">
        <v>0</v>
      </c>
      <c r="B3" s="7" t="s">
        <v>127</v>
      </c>
      <c r="C3" s="7" t="s">
        <v>108</v>
      </c>
      <c r="D3" s="10" t="s">
        <v>126</v>
      </c>
    </row>
    <row r="4" spans="1:4" x14ac:dyDescent="0.25">
      <c r="A4" t="s">
        <v>0</v>
      </c>
      <c r="B4" s="7" t="s">
        <v>128</v>
      </c>
      <c r="C4" s="7" t="s">
        <v>108</v>
      </c>
      <c r="D4" s="10" t="s">
        <v>126</v>
      </c>
    </row>
    <row r="5" spans="1:4" x14ac:dyDescent="0.25">
      <c r="A5" t="s">
        <v>0</v>
      </c>
      <c r="B5" s="7" t="s">
        <v>129</v>
      </c>
      <c r="C5" s="7" t="s">
        <v>130</v>
      </c>
      <c r="D5" s="10" t="s">
        <v>131</v>
      </c>
    </row>
    <row r="6" spans="1:4" x14ac:dyDescent="0.25">
      <c r="A6" t="s">
        <v>0</v>
      </c>
      <c r="B6" s="7" t="s">
        <v>132</v>
      </c>
      <c r="C6" s="7" t="s">
        <v>108</v>
      </c>
      <c r="D6" s="10" t="s">
        <v>131</v>
      </c>
    </row>
    <row r="7" spans="1:4" x14ac:dyDescent="0.25">
      <c r="A7" t="s">
        <v>0</v>
      </c>
      <c r="B7" s="7" t="s">
        <v>133</v>
      </c>
      <c r="C7" s="7" t="s">
        <v>108</v>
      </c>
      <c r="D7" s="10" t="s">
        <v>134</v>
      </c>
    </row>
    <row r="8" spans="1:4" x14ac:dyDescent="0.25">
      <c r="A8" t="s">
        <v>0</v>
      </c>
      <c r="B8" s="7" t="s">
        <v>135</v>
      </c>
      <c r="C8" s="7" t="s">
        <v>108</v>
      </c>
      <c r="D8" s="10" t="s">
        <v>134</v>
      </c>
    </row>
    <row r="9" spans="1:4" x14ac:dyDescent="0.25">
      <c r="A9" t="s">
        <v>0</v>
      </c>
      <c r="B9" s="7" t="s">
        <v>107</v>
      </c>
      <c r="C9" s="7" t="s">
        <v>108</v>
      </c>
      <c r="D9" s="10" t="s">
        <v>136</v>
      </c>
    </row>
    <row r="10" spans="1:4" x14ac:dyDescent="0.25">
      <c r="A10" t="s">
        <v>0</v>
      </c>
      <c r="B10" s="7" t="s">
        <v>137</v>
      </c>
      <c r="C10" s="7" t="s">
        <v>138</v>
      </c>
      <c r="D10" s="10" t="s">
        <v>136</v>
      </c>
    </row>
    <row r="11" spans="1:4" x14ac:dyDescent="0.25">
      <c r="A11" t="s">
        <v>0</v>
      </c>
      <c r="B11" s="7" t="s">
        <v>111</v>
      </c>
      <c r="C11" s="7" t="s">
        <v>108</v>
      </c>
      <c r="D11" s="10" t="s">
        <v>139</v>
      </c>
    </row>
    <row r="12" spans="1:4" x14ac:dyDescent="0.25">
      <c r="A12" t="s">
        <v>0</v>
      </c>
      <c r="B12" s="7" t="s">
        <v>140</v>
      </c>
      <c r="C12" s="7" t="s">
        <v>108</v>
      </c>
      <c r="D12" s="10" t="s">
        <v>139</v>
      </c>
    </row>
    <row r="13" spans="1:4" x14ac:dyDescent="0.25">
      <c r="A13" t="s">
        <v>0</v>
      </c>
      <c r="B13" s="7" t="s">
        <v>141</v>
      </c>
      <c r="C13" s="7" t="s">
        <v>108</v>
      </c>
      <c r="D13" s="10" t="s">
        <v>142</v>
      </c>
    </row>
    <row r="14" spans="1:4" x14ac:dyDescent="0.25">
      <c r="A14" t="s">
        <v>0</v>
      </c>
      <c r="B14" s="7" t="s">
        <v>143</v>
      </c>
      <c r="C14" s="7" t="s">
        <v>108</v>
      </c>
      <c r="D14" s="10" t="s">
        <v>136</v>
      </c>
    </row>
    <row r="15" spans="1:4" x14ac:dyDescent="0.25">
      <c r="A15" t="s">
        <v>0</v>
      </c>
      <c r="B15" s="7" t="s">
        <v>144</v>
      </c>
      <c r="C15" s="7" t="s">
        <v>145</v>
      </c>
      <c r="D15" s="10" t="s">
        <v>144</v>
      </c>
    </row>
    <row r="16" spans="1:4" x14ac:dyDescent="0.25">
      <c r="A16" t="s">
        <v>0</v>
      </c>
      <c r="B16" s="7" t="s">
        <v>146</v>
      </c>
      <c r="C16" s="7" t="s">
        <v>145</v>
      </c>
      <c r="D16" s="10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FormatPr defaultRowHeight="15" outlineLevelRow="0" outlineLevelCol="0" x14ac:dyDescent="55"/>
  <cols>
    <col min="1" max="1" width="3" customWidth="1"/>
    <col min="2" max="2" width="28" customWidth="1"/>
    <col min="3" max="38" width="10" customWidth="1"/>
  </cols>
  <sheetData>
    <row r="1" spans="1:38" x14ac:dyDescent="0.25">
      <c r="A1" t="s">
        <v>0</v>
      </c>
      <c r="B1" s="22" t="s">
        <v>148</v>
      </c>
      <c r="C1" s="22" t="s">
        <v>149</v>
      </c>
      <c r="D1" s="22" t="s">
        <v>150</v>
      </c>
      <c r="E1" s="22" t="s">
        <v>151</v>
      </c>
      <c r="F1" s="22" t="s">
        <v>152</v>
      </c>
      <c r="G1" s="22" t="s">
        <v>153</v>
      </c>
      <c r="H1" s="22" t="s">
        <v>154</v>
      </c>
      <c r="I1" s="22" t="s">
        <v>155</v>
      </c>
      <c r="J1" s="22" t="s">
        <v>156</v>
      </c>
      <c r="K1" s="22" t="s">
        <v>157</v>
      </c>
      <c r="L1" s="22" t="s">
        <v>158</v>
      </c>
      <c r="M1" s="22" t="s">
        <v>159</v>
      </c>
      <c r="N1" s="22" t="s">
        <v>160</v>
      </c>
      <c r="O1" s="22" t="s">
        <v>161</v>
      </c>
      <c r="P1" s="22" t="s">
        <v>162</v>
      </c>
      <c r="Q1" s="22" t="s">
        <v>163</v>
      </c>
      <c r="R1" s="22" t="s">
        <v>164</v>
      </c>
      <c r="S1" s="22" t="s">
        <v>165</v>
      </c>
      <c r="T1" s="22" t="s">
        <v>166</v>
      </c>
      <c r="U1" s="22" t="s">
        <v>167</v>
      </c>
      <c r="V1" s="22" t="s">
        <v>168</v>
      </c>
      <c r="W1" s="22" t="s">
        <v>169</v>
      </c>
      <c r="X1" s="22" t="s">
        <v>170</v>
      </c>
      <c r="Y1" s="22" t="s">
        <v>171</v>
      </c>
      <c r="Z1" s="22" t="s">
        <v>172</v>
      </c>
      <c r="AA1" s="22" t="s">
        <v>173</v>
      </c>
      <c r="AB1" s="22" t="s">
        <v>174</v>
      </c>
      <c r="AC1" s="22" t="s">
        <v>175</v>
      </c>
      <c r="AD1" s="22" t="s">
        <v>176</v>
      </c>
      <c r="AE1" s="22" t="s">
        <v>177</v>
      </c>
      <c r="AF1" s="22" t="s">
        <v>178</v>
      </c>
      <c r="AG1" s="22" t="s">
        <v>179</v>
      </c>
      <c r="AH1" s="22" t="s">
        <v>180</v>
      </c>
      <c r="AI1" s="22" t="s">
        <v>181</v>
      </c>
      <c r="AJ1" s="22" t="s">
        <v>182</v>
      </c>
      <c r="AK1" s="22" t="s">
        <v>183</v>
      </c>
      <c r="AL1" s="22" t="s">
        <v>184</v>
      </c>
    </row>
    <row r="2" spans="1:38" x14ac:dyDescent="0.25">
      <c r="A2" t="s">
        <v>0</v>
      </c>
      <c r="B2" s="7" t="s">
        <v>185</v>
      </c>
      <c r="C2" s="23">
        <f>'01c Model Inputs'!$C$4*(1+'01c Model Inputs'!$C$10/100)^0</f>
      </c>
      <c r="D2" s="23">
        <f>'01c Model Inputs'!$C$4*(1+'01c Model Inputs'!$C$10/100)^0</f>
      </c>
      <c r="E2" s="23">
        <f>'01c Model Inputs'!$C$4*(1+'01c Model Inputs'!$C$10/100)^0</f>
      </c>
      <c r="F2" s="23">
        <f>'01c Model Inputs'!$C$4*(1+'01c Model Inputs'!$C$10/100)^0</f>
      </c>
      <c r="G2" s="23">
        <f>'01c Model Inputs'!$C$4*(1+'01c Model Inputs'!$C$10/100)^0</f>
      </c>
      <c r="H2" s="23">
        <f>'01c Model Inputs'!$C$4*(1+'01c Model Inputs'!$C$10/100)^0</f>
      </c>
      <c r="I2" s="23">
        <f>'01c Model Inputs'!$C$4*(1+'01c Model Inputs'!$C$10/100)^0</f>
      </c>
      <c r="J2" s="23">
        <f>'01c Model Inputs'!$C$4*(1+'01c Model Inputs'!$C$10/100)^0</f>
      </c>
      <c r="K2" s="23">
        <f>'01c Model Inputs'!$C$4*(1+'01c Model Inputs'!$C$10/100)^0</f>
      </c>
      <c r="L2" s="23">
        <f>'01c Model Inputs'!$C$4*(1+'01c Model Inputs'!$C$10/100)^0</f>
      </c>
      <c r="M2" s="23">
        <f>'01c Model Inputs'!$C$4*(1+'01c Model Inputs'!$C$10/100)^0</f>
      </c>
      <c r="N2" s="23">
        <f>'01c Model Inputs'!$C$4*(1+'01c Model Inputs'!$C$10/100)^0</f>
      </c>
      <c r="O2" s="23">
        <f>'01c Model Inputs'!$C$4*(1+'01c Model Inputs'!$C$10/100)^1</f>
      </c>
      <c r="P2" s="23">
        <f>'01c Model Inputs'!$C$4*(1+'01c Model Inputs'!$C$10/100)^1</f>
      </c>
      <c r="Q2" s="23">
        <f>'01c Model Inputs'!$C$4*(1+'01c Model Inputs'!$C$10/100)^1</f>
      </c>
      <c r="R2" s="23">
        <f>'01c Model Inputs'!$C$4*(1+'01c Model Inputs'!$C$10/100)^1</f>
      </c>
      <c r="S2" s="23">
        <f>'01c Model Inputs'!$C$4*(1+'01c Model Inputs'!$C$10/100)^1</f>
      </c>
      <c r="T2" s="23">
        <f>'01c Model Inputs'!$C$4*(1+'01c Model Inputs'!$C$10/100)^1</f>
      </c>
      <c r="U2" s="23">
        <f>'01c Model Inputs'!$C$4*(1+'01c Model Inputs'!$C$10/100)^1</f>
      </c>
      <c r="V2" s="23">
        <f>'01c Model Inputs'!$C$4*(1+'01c Model Inputs'!$C$10/100)^1</f>
      </c>
      <c r="W2" s="23">
        <f>'01c Model Inputs'!$C$4*(1+'01c Model Inputs'!$C$10/100)^1</f>
      </c>
      <c r="X2" s="23">
        <f>'01c Model Inputs'!$C$4*(1+'01c Model Inputs'!$C$10/100)^1</f>
      </c>
      <c r="Y2" s="23">
        <f>'01c Model Inputs'!$C$4*(1+'01c Model Inputs'!$C$10/100)^1</f>
      </c>
      <c r="Z2" s="23">
        <f>'01c Model Inputs'!$C$4*(1+'01c Model Inputs'!$C$10/100)^1</f>
      </c>
      <c r="AA2" s="23">
        <f>'01c Model Inputs'!$C$4*(1+'01c Model Inputs'!$C$10/100)^2</f>
      </c>
      <c r="AB2" s="23">
        <f>'01c Model Inputs'!$C$4*(1+'01c Model Inputs'!$C$10/100)^2</f>
      </c>
      <c r="AC2" s="23">
        <f>'01c Model Inputs'!$C$4*(1+'01c Model Inputs'!$C$10/100)^2</f>
      </c>
      <c r="AD2" s="23">
        <f>'01c Model Inputs'!$C$4*(1+'01c Model Inputs'!$C$10/100)^2</f>
      </c>
      <c r="AE2" s="23">
        <f>'01c Model Inputs'!$C$4*(1+'01c Model Inputs'!$C$10/100)^2</f>
      </c>
      <c r="AF2" s="23">
        <f>'01c Model Inputs'!$C$4*(1+'01c Model Inputs'!$C$10/100)^2</f>
      </c>
      <c r="AG2" s="23">
        <f>'01c Model Inputs'!$C$4*(1+'01c Model Inputs'!$C$10/100)^2</f>
      </c>
      <c r="AH2" s="23">
        <f>'01c Model Inputs'!$C$4*(1+'01c Model Inputs'!$C$10/100)^2</f>
      </c>
      <c r="AI2" s="23">
        <f>'01c Model Inputs'!$C$4*(1+'01c Model Inputs'!$C$10/100)^2</f>
      </c>
      <c r="AJ2" s="23">
        <f>'01c Model Inputs'!$C$4*(1+'01c Model Inputs'!$C$10/100)^2</f>
      </c>
      <c r="AK2" s="23">
        <f>'01c Model Inputs'!$C$4*(1+'01c Model Inputs'!$C$10/100)^2</f>
      </c>
      <c r="AL2" s="23">
        <f>'01c Model Inputs'!$C$4*(1+'01c Model Inputs'!$C$10/100)^2</f>
      </c>
    </row>
    <row r="3" spans="1:38" x14ac:dyDescent="0.25">
      <c r="A3" t="s">
        <v>0</v>
      </c>
      <c r="B3" s="7" t="s">
        <v>186</v>
      </c>
      <c r="C3" s="23">
        <f>'01c Model Inputs'!$C$5*'01c Model Inputs'!$C$6*(1+'01c Model Inputs'!$C$9/100)</f>
      </c>
      <c r="D3" s="23">
        <f>'01c Model Inputs'!$C$5*'01c Model Inputs'!$C$6*(1+'01c Model Inputs'!$C$9/100)</f>
      </c>
      <c r="E3" s="23">
        <f>'01c Model Inputs'!$C$5*'01c Model Inputs'!$C$6*(1+'01c Model Inputs'!$C$9/100)</f>
      </c>
      <c r="F3" s="23">
        <f>'01c Model Inputs'!$C$5*'01c Model Inputs'!$C$6*(1+'01c Model Inputs'!$C$9/100)</f>
      </c>
      <c r="G3" s="23">
        <f>'01c Model Inputs'!$C$5*'01c Model Inputs'!$C$6*(1+'01c Model Inputs'!$C$9/100)</f>
      </c>
      <c r="H3" s="23">
        <f>'01c Model Inputs'!$C$5*'01c Model Inputs'!$C$6*(1+'01c Model Inputs'!$C$9/100)</f>
      </c>
      <c r="I3" s="23">
        <f>'01c Model Inputs'!$C$5*'01c Model Inputs'!$C$6*(1+'01c Model Inputs'!$C$9/100)</f>
      </c>
      <c r="J3" s="23">
        <f>'01c Model Inputs'!$C$5*'01c Model Inputs'!$C$6*(1+'01c Model Inputs'!$C$9/100)</f>
      </c>
      <c r="K3" s="23">
        <f>'01c Model Inputs'!$C$5*'01c Model Inputs'!$C$6*(1+'01c Model Inputs'!$C$9/100)</f>
      </c>
      <c r="L3" s="23">
        <f>'01c Model Inputs'!$C$5*'01c Model Inputs'!$C$6*(1+'01c Model Inputs'!$C$9/100)</f>
      </c>
      <c r="M3" s="23">
        <f>'01c Model Inputs'!$C$5*'01c Model Inputs'!$C$6*(1+'01c Model Inputs'!$C$9/100)</f>
      </c>
      <c r="N3" s="23">
        <f>'01c Model Inputs'!$C$5*'01c Model Inputs'!$C$6*(1+'01c Model Inputs'!$C$9/100)</f>
      </c>
      <c r="O3" s="23">
        <f>'01c Model Inputs'!$C$5*'01c Model Inputs'!$C$6*(1+'01c Model Inputs'!$C$9/100)</f>
      </c>
      <c r="P3" s="23">
        <f>'01c Model Inputs'!$C$5*'01c Model Inputs'!$C$6*(1+'01c Model Inputs'!$C$9/100)</f>
      </c>
      <c r="Q3" s="23">
        <f>'01c Model Inputs'!$C$5*'01c Model Inputs'!$C$6*(1+'01c Model Inputs'!$C$9/100)</f>
      </c>
      <c r="R3" s="23">
        <f>'01c Model Inputs'!$C$5*'01c Model Inputs'!$C$6*(1+'01c Model Inputs'!$C$9/100)</f>
      </c>
      <c r="S3" s="23">
        <f>'01c Model Inputs'!$C$5*'01c Model Inputs'!$C$6*(1+'01c Model Inputs'!$C$9/100)</f>
      </c>
      <c r="T3" s="23">
        <f>'01c Model Inputs'!$C$5*'01c Model Inputs'!$C$6*(1+'01c Model Inputs'!$C$9/100)</f>
      </c>
      <c r="U3" s="23">
        <f>'01c Model Inputs'!$C$5*'01c Model Inputs'!$C$6*(1+'01c Model Inputs'!$C$9/100)</f>
      </c>
      <c r="V3" s="23">
        <f>'01c Model Inputs'!$C$5*'01c Model Inputs'!$C$6*(1+'01c Model Inputs'!$C$9/100)</f>
      </c>
      <c r="W3" s="23">
        <f>'01c Model Inputs'!$C$5*'01c Model Inputs'!$C$6*(1+'01c Model Inputs'!$C$9/100)</f>
      </c>
      <c r="X3" s="23">
        <f>'01c Model Inputs'!$C$5*'01c Model Inputs'!$C$6*(1+'01c Model Inputs'!$C$9/100)</f>
      </c>
      <c r="Y3" s="23">
        <f>'01c Model Inputs'!$C$5*'01c Model Inputs'!$C$6*(1+'01c Model Inputs'!$C$9/100)</f>
      </c>
      <c r="Z3" s="23">
        <f>'01c Model Inputs'!$C$5*'01c Model Inputs'!$C$6*(1+'01c Model Inputs'!$C$9/100)</f>
      </c>
      <c r="AA3" s="23">
        <f>'01c Model Inputs'!$C$5*'01c Model Inputs'!$C$6*(1+'01c Model Inputs'!$C$9/100)</f>
      </c>
      <c r="AB3" s="23">
        <f>'01c Model Inputs'!$C$5*'01c Model Inputs'!$C$6*(1+'01c Model Inputs'!$C$9/100)</f>
      </c>
      <c r="AC3" s="23">
        <f>'01c Model Inputs'!$C$5*'01c Model Inputs'!$C$6*(1+'01c Model Inputs'!$C$9/100)</f>
      </c>
      <c r="AD3" s="23">
        <f>'01c Model Inputs'!$C$5*'01c Model Inputs'!$C$6*(1+'01c Model Inputs'!$C$9/100)</f>
      </c>
      <c r="AE3" s="23">
        <f>'01c Model Inputs'!$C$5*'01c Model Inputs'!$C$6*(1+'01c Model Inputs'!$C$9/100)</f>
      </c>
      <c r="AF3" s="23">
        <f>'01c Model Inputs'!$C$5*'01c Model Inputs'!$C$6*(1+'01c Model Inputs'!$C$9/100)</f>
      </c>
      <c r="AG3" s="23">
        <f>'01c Model Inputs'!$C$5*'01c Model Inputs'!$C$6*(1+'01c Model Inputs'!$C$9/100)</f>
      </c>
      <c r="AH3" s="23">
        <f>'01c Model Inputs'!$C$5*'01c Model Inputs'!$C$6*(1+'01c Model Inputs'!$C$9/100)</f>
      </c>
      <c r="AI3" s="23">
        <f>'01c Model Inputs'!$C$5*'01c Model Inputs'!$C$6*(1+'01c Model Inputs'!$C$9/100)</f>
      </c>
      <c r="AJ3" s="23">
        <f>'01c Model Inputs'!$C$5*'01c Model Inputs'!$C$6*(1+'01c Model Inputs'!$C$9/100)</f>
      </c>
      <c r="AK3" s="23">
        <f>'01c Model Inputs'!$C$5*'01c Model Inputs'!$C$6*(1+'01c Model Inputs'!$C$9/100)</f>
      </c>
      <c r="AL3" s="23">
        <f>'01c Model Inputs'!$C$5*'01c Model Inputs'!$C$6*(1+'01c Model Inputs'!$C$9/100)</f>
      </c>
    </row>
    <row r="4" spans="1:38" x14ac:dyDescent="0.25">
      <c r="A4" t="s">
        <v>0</v>
      </c>
      <c r="B4" s="7" t="s">
        <v>187</v>
      </c>
      <c r="C4" s="23">
        <f>'01c Model Inputs'!$C$7</f>
      </c>
      <c r="D4" s="23">
        <f>'01c Model Inputs'!$C$7</f>
      </c>
      <c r="E4" s="23">
        <f>'01c Model Inputs'!$C$7</f>
      </c>
      <c r="F4" s="23">
        <f>'01c Model Inputs'!$C$7</f>
      </c>
      <c r="G4" s="23">
        <f>'01c Model Inputs'!$C$7</f>
      </c>
      <c r="H4" s="23">
        <f>'01c Model Inputs'!$C$7</f>
      </c>
      <c r="I4" s="23">
        <f>'01c Model Inputs'!$C$7</f>
      </c>
      <c r="J4" s="23">
        <f>'01c Model Inputs'!$C$7</f>
      </c>
      <c r="K4" s="23">
        <f>'01c Model Inputs'!$C$7</f>
      </c>
      <c r="L4" s="23">
        <f>'01c Model Inputs'!$C$7</f>
      </c>
      <c r="M4" s="23">
        <f>'01c Model Inputs'!$C$7</f>
      </c>
      <c r="N4" s="23">
        <f>'01c Model Inputs'!$C$7</f>
      </c>
      <c r="O4" s="23">
        <f>'01c Model Inputs'!$C$7</f>
      </c>
      <c r="P4" s="23">
        <f>'01c Model Inputs'!$C$7</f>
      </c>
      <c r="Q4" s="23">
        <f>'01c Model Inputs'!$C$7</f>
      </c>
      <c r="R4" s="23">
        <f>'01c Model Inputs'!$C$7</f>
      </c>
      <c r="S4" s="23">
        <f>'01c Model Inputs'!$C$7</f>
      </c>
      <c r="T4" s="23">
        <f>'01c Model Inputs'!$C$7</f>
      </c>
      <c r="U4" s="23">
        <f>'01c Model Inputs'!$C$7</f>
      </c>
      <c r="V4" s="23">
        <f>'01c Model Inputs'!$C$7</f>
      </c>
      <c r="W4" s="23">
        <f>'01c Model Inputs'!$C$7</f>
      </c>
      <c r="X4" s="23">
        <f>'01c Model Inputs'!$C$7</f>
      </c>
      <c r="Y4" s="23">
        <f>'01c Model Inputs'!$C$7</f>
      </c>
      <c r="Z4" s="23">
        <f>'01c Model Inputs'!$C$7</f>
      </c>
      <c r="AA4" s="23">
        <f>'01c Model Inputs'!$C$7</f>
      </c>
      <c r="AB4" s="23">
        <f>'01c Model Inputs'!$C$7</f>
      </c>
      <c r="AC4" s="23">
        <f>'01c Model Inputs'!$C$7</f>
      </c>
      <c r="AD4" s="23">
        <f>'01c Model Inputs'!$C$7</f>
      </c>
      <c r="AE4" s="23">
        <f>'01c Model Inputs'!$C$7</f>
      </c>
      <c r="AF4" s="23">
        <f>'01c Model Inputs'!$C$7</f>
      </c>
      <c r="AG4" s="23">
        <f>'01c Model Inputs'!$C$7</f>
      </c>
      <c r="AH4" s="23">
        <f>'01c Model Inputs'!$C$7</f>
      </c>
      <c r="AI4" s="23">
        <f>'01c Model Inputs'!$C$7</f>
      </c>
      <c r="AJ4" s="23">
        <f>'01c Model Inputs'!$C$7</f>
      </c>
      <c r="AK4" s="23">
        <f>'01c Model Inputs'!$C$7</f>
      </c>
      <c r="AL4" s="23">
        <f>'01c Model Inputs'!$C$7</f>
      </c>
    </row>
    <row r="5" spans="1:38" x14ac:dyDescent="0.25">
      <c r="A5" t="s">
        <v>0</v>
      </c>
      <c r="B5" s="7" t="s">
        <v>188</v>
      </c>
      <c r="C5" s="23">
        <f>'01c Model Inputs'!$C$8</f>
      </c>
      <c r="D5" s="23">
        <f>'01c Model Inputs'!$C$8</f>
      </c>
      <c r="E5" s="23">
        <f>'01c Model Inputs'!$C$8</f>
      </c>
      <c r="F5" s="23">
        <f>'01c Model Inputs'!$C$8</f>
      </c>
      <c r="G5" s="23">
        <f>'01c Model Inputs'!$C$8</f>
      </c>
      <c r="H5" s="23">
        <f>'01c Model Inputs'!$C$8</f>
      </c>
      <c r="I5" s="23">
        <f>'01c Model Inputs'!$C$8</f>
      </c>
      <c r="J5" s="23">
        <f>'01c Model Inputs'!$C$8</f>
      </c>
      <c r="K5" s="23">
        <f>'01c Model Inputs'!$C$8</f>
      </c>
      <c r="L5" s="23">
        <f>'01c Model Inputs'!$C$8</f>
      </c>
      <c r="M5" s="23">
        <f>'01c Model Inputs'!$C$8</f>
      </c>
      <c r="N5" s="23">
        <f>'01c Model Inputs'!$C$8</f>
      </c>
      <c r="O5" s="23">
        <f>'01c Model Inputs'!$C$8</f>
      </c>
      <c r="P5" s="23">
        <f>'01c Model Inputs'!$C$8</f>
      </c>
      <c r="Q5" s="23">
        <f>'01c Model Inputs'!$C$8</f>
      </c>
      <c r="R5" s="23">
        <f>'01c Model Inputs'!$C$8</f>
      </c>
      <c r="S5" s="23">
        <f>'01c Model Inputs'!$C$8</f>
      </c>
      <c r="T5" s="23">
        <f>'01c Model Inputs'!$C$8</f>
      </c>
      <c r="U5" s="23">
        <f>'01c Model Inputs'!$C$8</f>
      </c>
      <c r="V5" s="23">
        <f>'01c Model Inputs'!$C$8</f>
      </c>
      <c r="W5" s="23">
        <f>'01c Model Inputs'!$C$8</f>
      </c>
      <c r="X5" s="23">
        <f>'01c Model Inputs'!$C$8</f>
      </c>
      <c r="Y5" s="23">
        <f>'01c Model Inputs'!$C$8</f>
      </c>
      <c r="Z5" s="23">
        <f>'01c Model Inputs'!$C$8</f>
      </c>
      <c r="AA5" s="23">
        <f>'01c Model Inputs'!$C$8</f>
      </c>
      <c r="AB5" s="23">
        <f>'01c Model Inputs'!$C$8</f>
      </c>
      <c r="AC5" s="23">
        <f>'01c Model Inputs'!$C$8</f>
      </c>
      <c r="AD5" s="23">
        <f>'01c Model Inputs'!$C$8</f>
      </c>
      <c r="AE5" s="23">
        <f>'01c Model Inputs'!$C$8</f>
      </c>
      <c r="AF5" s="23">
        <f>'01c Model Inputs'!$C$8</f>
      </c>
      <c r="AG5" s="23">
        <f>'01c Model Inputs'!$C$8</f>
      </c>
      <c r="AH5" s="23">
        <f>'01c Model Inputs'!$C$8</f>
      </c>
      <c r="AI5" s="23">
        <f>'01c Model Inputs'!$C$8</f>
      </c>
      <c r="AJ5" s="23">
        <f>'01c Model Inputs'!$C$8</f>
      </c>
      <c r="AK5" s="23">
        <f>'01c Model Inputs'!$C$8</f>
      </c>
      <c r="AL5" s="23">
        <f>'01c Model Inputs'!$C$8</f>
      </c>
    </row>
    <row r="6" spans="1:38" x14ac:dyDescent="0.25">
      <c r="A6" t="s">
        <v>0</v>
      </c>
      <c r="B6" s="7" t="s">
        <v>189</v>
      </c>
      <c r="C6" s="23">
        <f>SUM(C3:C5)</f>
      </c>
      <c r="D6" s="23">
        <f>SUM(D3:D5)</f>
      </c>
      <c r="E6" s="23">
        <f>SUM(E3:E5)</f>
      </c>
      <c r="F6" s="23">
        <f>SUM(F3:F5)</f>
      </c>
      <c r="G6" s="23">
        <f>SUM(G3:G5)</f>
      </c>
      <c r="H6" s="23">
        <f>SUM(H3:H5)</f>
      </c>
      <c r="I6" s="23">
        <f>SUM(I3:I5)</f>
      </c>
      <c r="J6" s="23">
        <f>SUM(J3:J5)</f>
      </c>
      <c r="K6" s="23">
        <f>SUM(K3:K5)</f>
      </c>
      <c r="L6" s="23">
        <f>SUM(L3:L5)</f>
      </c>
      <c r="M6" s="23">
        <f>SUM(M3:M5)</f>
      </c>
      <c r="N6" s="23">
        <f>SUM(N3:N5)</f>
      </c>
      <c r="O6" s="23">
        <f>SUM(O3:O5)</f>
      </c>
      <c r="P6" s="23">
        <f>SUM(P3:P5)</f>
      </c>
      <c r="Q6" s="23">
        <f>SUM(Q3:Q5)</f>
      </c>
      <c r="R6" s="23">
        <f>SUM(R3:R5)</f>
      </c>
      <c r="S6" s="23">
        <f>SUM(S3:S5)</f>
      </c>
      <c r="T6" s="23">
        <f>SUM(T3:T5)</f>
      </c>
      <c r="U6" s="23">
        <f>SUM(U3:U5)</f>
      </c>
      <c r="V6" s="23">
        <f>SUM(V3:V5)</f>
      </c>
      <c r="W6" s="23">
        <f>SUM(W3:W5)</f>
      </c>
      <c r="X6" s="23">
        <f>SUM(X3:X5)</f>
      </c>
      <c r="Y6" s="23">
        <f>SUM(Y3:Y5)</f>
      </c>
      <c r="Z6" s="23">
        <f>SUM(Z3:Z5)</f>
      </c>
      <c r="AA6" s="23">
        <f>SUM(AA3:AA5)</f>
      </c>
      <c r="AB6" s="23">
        <f>SUM(AB3:AB5)</f>
      </c>
      <c r="AC6" s="23">
        <f>SUM(AC3:AC5)</f>
      </c>
      <c r="AD6" s="23">
        <f>SUM(AD3:AD5)</f>
      </c>
      <c r="AE6" s="23">
        <f>SUM(AE3:AE5)</f>
      </c>
      <c r="AF6" s="23">
        <f>SUM(AF3:AF5)</f>
      </c>
      <c r="AG6" s="23">
        <f>SUM(AG3:AG5)</f>
      </c>
      <c r="AH6" s="23">
        <f>SUM(AH3:AH5)</f>
      </c>
      <c r="AI6" s="23">
        <f>SUM(AI3:AI5)</f>
      </c>
      <c r="AJ6" s="23">
        <f>SUM(AJ3:AJ5)</f>
      </c>
      <c r="AK6" s="23">
        <f>SUM(AK3:AK5)</f>
      </c>
      <c r="AL6" s="23">
        <f>SUM(AL3:AL5)</f>
      </c>
    </row>
    <row r="7" spans="1:38" x14ac:dyDescent="0.25">
      <c r="A7" t="s">
        <v>0</v>
      </c>
      <c r="B7" s="7" t="s">
        <v>190</v>
      </c>
      <c r="C7" s="23">
        <f>C2-C6</f>
      </c>
      <c r="D7" s="23">
        <f>D2-D6</f>
      </c>
      <c r="E7" s="23">
        <f>E2-E6</f>
      </c>
      <c r="F7" s="23">
        <f>F2-F6</f>
      </c>
      <c r="G7" s="23">
        <f>G2-G6</f>
      </c>
      <c r="H7" s="23">
        <f>H2-H6</f>
      </c>
      <c r="I7" s="23">
        <f>I2-I6</f>
      </c>
      <c r="J7" s="23">
        <f>J2-J6</f>
      </c>
      <c r="K7" s="23">
        <f>K2-K6</f>
      </c>
      <c r="L7" s="23">
        <f>L2-L6</f>
      </c>
      <c r="M7" s="23">
        <f>M2-M6</f>
      </c>
      <c r="N7" s="23">
        <f>N2-N6</f>
      </c>
      <c r="O7" s="23">
        <f>O2-O6</f>
      </c>
      <c r="P7" s="23">
        <f>P2-P6</f>
      </c>
      <c r="Q7" s="23">
        <f>Q2-Q6</f>
      </c>
      <c r="R7" s="23">
        <f>R2-R6</f>
      </c>
      <c r="S7" s="23">
        <f>S2-S6</f>
      </c>
      <c r="T7" s="23">
        <f>T2-T6</f>
      </c>
      <c r="U7" s="23">
        <f>U2-U6</f>
      </c>
      <c r="V7" s="23">
        <f>V2-V6</f>
      </c>
      <c r="W7" s="23">
        <f>W2-W6</f>
      </c>
      <c r="X7" s="23">
        <f>X2-X6</f>
      </c>
      <c r="Y7" s="23">
        <f>Y2-Y6</f>
      </c>
      <c r="Z7" s="23">
        <f>Z2-Z6</f>
      </c>
      <c r="AA7" s="23">
        <f>AA2-AA6</f>
      </c>
      <c r="AB7" s="23">
        <f>AB2-AB6</f>
      </c>
      <c r="AC7" s="23">
        <f>AC2-AC6</f>
      </c>
      <c r="AD7" s="23">
        <f>AD2-AD6</f>
      </c>
      <c r="AE7" s="23">
        <f>AE2-AE6</f>
      </c>
      <c r="AF7" s="23">
        <f>AF2-AF6</f>
      </c>
      <c r="AG7" s="23">
        <f>AG2-AG6</f>
      </c>
      <c r="AH7" s="23">
        <f>AH2-AH6</f>
      </c>
      <c r="AI7" s="23">
        <f>AI2-AI6</f>
      </c>
      <c r="AJ7" s="23">
        <f>AJ2-AJ6</f>
      </c>
      <c r="AK7" s="23">
        <f>AK2-AK6</f>
      </c>
      <c r="AL7" s="23">
        <f>AL2-AL6</f>
      </c>
    </row>
    <row r="8" spans="1:38" x14ac:dyDescent="0.25">
      <c r="A8" t="s">
        <v>0</v>
      </c>
      <c r="B8" s="7" t="s">
        <v>191</v>
      </c>
      <c r="C8" s="24">
        <f>IF(C2=0,"",C7/C2)</f>
      </c>
      <c r="D8" s="24">
        <f>IF(D2=0,"",D7/D2)</f>
      </c>
      <c r="E8" s="24">
        <f>IF(E2=0,"",E7/E2)</f>
      </c>
      <c r="F8" s="24">
        <f>IF(F2=0,"",F7/F2)</f>
      </c>
      <c r="G8" s="24">
        <f>IF(G2=0,"",G7/G2)</f>
      </c>
      <c r="H8" s="24">
        <f>IF(H2=0,"",H7/H2)</f>
      </c>
      <c r="I8" s="24">
        <f>IF(I2=0,"",I7/I2)</f>
      </c>
      <c r="J8" s="24">
        <f>IF(J2=0,"",J7/J2)</f>
      </c>
      <c r="K8" s="24">
        <f>IF(K2=0,"",K7/K2)</f>
      </c>
      <c r="L8" s="24">
        <f>IF(L2=0,"",L7/L2)</f>
      </c>
      <c r="M8" s="24">
        <f>IF(M2=0,"",M7/M2)</f>
      </c>
      <c r="N8" s="24">
        <f>IF(N2=0,"",N7/N2)</f>
      </c>
      <c r="O8" s="24">
        <f>IF(O2=0,"",O7/O2)</f>
      </c>
      <c r="P8" s="24">
        <f>IF(P2=0,"",P7/P2)</f>
      </c>
      <c r="Q8" s="24">
        <f>IF(Q2=0,"",Q7/Q2)</f>
      </c>
      <c r="R8" s="24">
        <f>IF(R2=0,"",R7/R2)</f>
      </c>
      <c r="S8" s="24">
        <f>IF(S2=0,"",S7/S2)</f>
      </c>
      <c r="T8" s="24">
        <f>IF(T2=0,"",T7/T2)</f>
      </c>
      <c r="U8" s="24">
        <f>IF(U2=0,"",U7/U2)</f>
      </c>
      <c r="V8" s="24">
        <f>IF(V2=0,"",V7/V2)</f>
      </c>
      <c r="W8" s="24">
        <f>IF(W2=0,"",W7/W2)</f>
      </c>
      <c r="X8" s="24">
        <f>IF(X2=0,"",X7/X2)</f>
      </c>
      <c r="Y8" s="24">
        <f>IF(Y2=0,"",Y7/Y2)</f>
      </c>
      <c r="Z8" s="24">
        <f>IF(Z2=0,"",Z7/Z2)</f>
      </c>
      <c r="AA8" s="24">
        <f>IF(AA2=0,"",AA7/AA2)</f>
      </c>
      <c r="AB8" s="24">
        <f>IF(AB2=0,"",AB7/AB2)</f>
      </c>
      <c r="AC8" s="24">
        <f>IF(AC2=0,"",AC7/AC2)</f>
      </c>
      <c r="AD8" s="24">
        <f>IF(AD2=0,"",AD7/AD2)</f>
      </c>
      <c r="AE8" s="24">
        <f>IF(AE2=0,"",AE7/AE2)</f>
      </c>
      <c r="AF8" s="24">
        <f>IF(AF2=0,"",AF7/AF2)</f>
      </c>
      <c r="AG8" s="24">
        <f>IF(AG2=0,"",AG7/AG2)</f>
      </c>
      <c r="AH8" s="24">
        <f>IF(AH2=0,"",AH7/AH2)</f>
      </c>
      <c r="AI8" s="24">
        <f>IF(AI2=0,"",AI7/AI2)</f>
      </c>
      <c r="AJ8" s="24">
        <f>IF(AJ2=0,"",AJ7/AJ2)</f>
      </c>
      <c r="AK8" s="24">
        <f>IF(AK2=0,"",AK7/AK2)</f>
      </c>
      <c r="AL8" s="24">
        <f>IF(AL2=0,"",AL7/AL2)</f>
      </c>
    </row>
    <row r="9" spans="1:38" x14ac:dyDescent="0.25">
      <c r="A9" t="s">
        <v>0</v>
      </c>
      <c r="B9" s="7" t="s">
        <v>192</v>
      </c>
      <c r="C9" s="24">
        <f>IF(C2=0,"",(C2-C3)/C2)</f>
      </c>
      <c r="D9" s="24">
        <f>IF(D2=0,"",(D2-D3)/D2)</f>
      </c>
      <c r="E9" s="24">
        <f>IF(E2=0,"",(E2-E3)/E2)</f>
      </c>
      <c r="F9" s="24">
        <f>IF(F2=0,"",(F2-F3)/F2)</f>
      </c>
      <c r="G9" s="24">
        <f>IF(G2=0,"",(G2-G3)/G2)</f>
      </c>
      <c r="H9" s="24">
        <f>IF(H2=0,"",(H2-H3)/H2)</f>
      </c>
      <c r="I9" s="24">
        <f>IF(I2=0,"",(I2-I3)/I2)</f>
      </c>
      <c r="J9" s="24">
        <f>IF(J2=0,"",(J2-J3)/J2)</f>
      </c>
      <c r="K9" s="24">
        <f>IF(K2=0,"",(K2-K3)/K2)</f>
      </c>
      <c r="L9" s="24">
        <f>IF(L2=0,"",(L2-L3)/L2)</f>
      </c>
      <c r="M9" s="24">
        <f>IF(M2=0,"",(M2-M3)/M2)</f>
      </c>
      <c r="N9" s="24">
        <f>IF(N2=0,"",(N2-N3)/N2)</f>
      </c>
      <c r="O9" s="24">
        <f>IF(O2=0,"",(O2-O3)/O2)</f>
      </c>
      <c r="P9" s="24">
        <f>IF(P2=0,"",(P2-P3)/P2)</f>
      </c>
      <c r="Q9" s="24">
        <f>IF(Q2=0,"",(Q2-Q3)/Q2)</f>
      </c>
      <c r="R9" s="24">
        <f>IF(R2=0,"",(R2-R3)/R2)</f>
      </c>
      <c r="S9" s="24">
        <f>IF(S2=0,"",(S2-S3)/S2)</f>
      </c>
      <c r="T9" s="24">
        <f>IF(T2=0,"",(T2-T3)/T2)</f>
      </c>
      <c r="U9" s="24">
        <f>IF(U2=0,"",(U2-U3)/U2)</f>
      </c>
      <c r="V9" s="24">
        <f>IF(V2=0,"",(V2-V3)/V2)</f>
      </c>
      <c r="W9" s="24">
        <f>IF(W2=0,"",(W2-W3)/W2)</f>
      </c>
      <c r="X9" s="24">
        <f>IF(X2=0,"",(X2-X3)/X2)</f>
      </c>
      <c r="Y9" s="24">
        <f>IF(Y2=0,"",(Y2-Y3)/Y2)</f>
      </c>
      <c r="Z9" s="24">
        <f>IF(Z2=0,"",(Z2-Z3)/Z2)</f>
      </c>
      <c r="AA9" s="24">
        <f>IF(AA2=0,"",(AA2-AA3)/AA2)</f>
      </c>
      <c r="AB9" s="24">
        <f>IF(AB2=0,"",(AB2-AB3)/AB2)</f>
      </c>
      <c r="AC9" s="24">
        <f>IF(AC2=0,"",(AC2-AC3)/AC2)</f>
      </c>
      <c r="AD9" s="24">
        <f>IF(AD2=0,"",(AD2-AD3)/AD2)</f>
      </c>
      <c r="AE9" s="24">
        <f>IF(AE2=0,"",(AE2-AE3)/AE2)</f>
      </c>
      <c r="AF9" s="24">
        <f>IF(AF2=0,"",(AF2-AF3)/AF2)</f>
      </c>
      <c r="AG9" s="24">
        <f>IF(AG2=0,"",(AG2-AG3)/AG2)</f>
      </c>
      <c r="AH9" s="24">
        <f>IF(AH2=0,"",(AH2-AH3)/AH2)</f>
      </c>
      <c r="AI9" s="24">
        <f>IF(AI2=0,"",(AI2-AI3)/AI2)</f>
      </c>
      <c r="AJ9" s="24">
        <f>IF(AJ2=0,"",(AJ2-AJ3)/AJ2)</f>
      </c>
      <c r="AK9" s="24">
        <f>IF(AK2=0,"",(AK2-AK3)/AK2)</f>
      </c>
      <c r="AL9" s="24">
        <f>IF(AL2=0,"",(AL2-AL3)/AL2)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1" width="3" customWidth="1"/>
    <col min="2" max="2" width="30" customWidth="1"/>
    <col min="3" max="7" width="16" customWidth="1"/>
  </cols>
  <sheetData>
    <row r="1" spans="1:7" x14ac:dyDescent="0.25">
      <c r="A1" t="s">
        <v>0</v>
      </c>
      <c r="B1" s="11" t="s">
        <v>91</v>
      </c>
      <c r="C1" s="11" t="s">
        <v>92</v>
      </c>
      <c r="D1" s="11" t="s">
        <v>46</v>
      </c>
      <c r="E1" s="11" t="s">
        <v>48</v>
      </c>
      <c r="F1" s="11" t="s">
        <v>50</v>
      </c>
      <c r="G1" s="11" t="s">
        <v>52</v>
      </c>
    </row>
    <row r="2" spans="1:7" x14ac:dyDescent="0.25">
      <c r="A2" t="s">
        <v>0</v>
      </c>
      <c r="B2" s="7" t="s">
        <v>193</v>
      </c>
      <c r="C2" s="13">
        <v>0</v>
      </c>
      <c r="D2" s="13">
        <v>0</v>
      </c>
      <c r="E2" s="13">
        <v>0</v>
      </c>
      <c r="F2" s="13">
        <v>-10</v>
      </c>
      <c r="G2" s="13">
        <v>0</v>
      </c>
    </row>
    <row r="3" spans="1:7" x14ac:dyDescent="0.25">
      <c r="A3" t="s">
        <v>0</v>
      </c>
      <c r="B3" s="7" t="s">
        <v>194</v>
      </c>
      <c r="C3" s="13">
        <v>0</v>
      </c>
      <c r="D3" s="13">
        <v>10</v>
      </c>
      <c r="E3" s="13">
        <v>0</v>
      </c>
      <c r="F3" s="13">
        <v>0</v>
      </c>
      <c r="G3" s="13">
        <v>0</v>
      </c>
    </row>
    <row r="4" spans="1:7" x14ac:dyDescent="0.25">
      <c r="A4" t="s">
        <v>0</v>
      </c>
      <c r="B4" s="7" t="s">
        <v>195</v>
      </c>
      <c r="C4" s="13">
        <v>0</v>
      </c>
      <c r="D4" s="13">
        <v>0</v>
      </c>
      <c r="E4" s="13">
        <v>15</v>
      </c>
      <c r="F4" s="13">
        <v>0</v>
      </c>
      <c r="G4" s="13">
        <v>-10</v>
      </c>
    </row>
    <row r="5" spans="1:7" x14ac:dyDescent="0.25">
      <c r="A5" t="s">
        <v>0</v>
      </c>
      <c r="B5" s="7" t="s">
        <v>93</v>
      </c>
      <c r="C5" s="23">
        <f>SUM('05 Quote Economics'!C2:AL2)*(1+C2/100)</f>
      </c>
      <c r="D5" s="23">
        <f>SUM('05 Quote Economics'!C2:AL2)*(1+D2/100)</f>
      </c>
      <c r="E5" s="23">
        <f>SUM('05 Quote Economics'!C2:AL2)*(1+E2/100)</f>
      </c>
      <c r="F5" s="23">
        <f>SUM('05 Quote Economics'!C2:AL2)*(1+F2/100)</f>
      </c>
      <c r="G5" s="23">
        <f>SUM('05 Quote Economics'!C2:AL2)*(1+G2/100)</f>
      </c>
    </row>
    <row r="6" spans="1:7" x14ac:dyDescent="0.25">
      <c r="A6" t="s">
        <v>0</v>
      </c>
      <c r="B6" s="7" t="s">
        <v>94</v>
      </c>
      <c r="C6" s="23">
        <f>(SUM('05 Quote Economics'!C3:AL3)*(1+C3/100)+SUM('05 Quote Economics'!C4:AL4)+SUM('05 Quote Economics'!C5:AL5))*(1+C4/100)</f>
      </c>
      <c r="D6" s="23">
        <f>(SUM('05 Quote Economics'!C3:AL3)*(1+D3/100)+SUM('05 Quote Economics'!C4:AL4)+SUM('05 Quote Economics'!C5:AL5))*(1+D4/100)</f>
      </c>
      <c r="E6" s="23">
        <f>(SUM('05 Quote Economics'!C3:AL3)*(1+E3/100)+SUM('05 Quote Economics'!C4:AL4)+SUM('05 Quote Economics'!C5:AL5))*(1+E4/100)</f>
      </c>
      <c r="F6" s="23">
        <f>(SUM('05 Quote Economics'!C3:AL3)*(1+F3/100)+SUM('05 Quote Economics'!C4:AL4)+SUM('05 Quote Economics'!C5:AL5))*(1+F4/100)</f>
      </c>
      <c r="G6" s="23">
        <f>(SUM('05 Quote Economics'!C3:AL3)*(1+G3/100)+SUM('05 Quote Economics'!C4:AL4)+SUM('05 Quote Economics'!C5:AL5))*(1+G4/100)</f>
      </c>
    </row>
    <row r="7" spans="1:7" x14ac:dyDescent="0.25">
      <c r="A7" t="s">
        <v>0</v>
      </c>
      <c r="B7" s="7" t="s">
        <v>95</v>
      </c>
      <c r="C7" s="23">
        <f>C5-C6</f>
      </c>
      <c r="D7" s="23">
        <f>D5-D6</f>
      </c>
      <c r="E7" s="23">
        <f>E5-E6</f>
      </c>
      <c r="F7" s="23">
        <f>F5-F6</f>
      </c>
      <c r="G7" s="23">
        <f>G5-G6</f>
      </c>
    </row>
    <row r="8" spans="1:7" x14ac:dyDescent="0.25">
      <c r="A8" t="s">
        <v>0</v>
      </c>
      <c r="B8" s="7" t="s">
        <v>96</v>
      </c>
      <c r="C8" s="24">
        <f>IF(C5=0,"",C7/C5)</f>
      </c>
      <c r="D8" s="24">
        <f>IF(D5=0,"",D7/D5)</f>
      </c>
      <c r="E8" s="24">
        <f>IF(E5=0,"",E7/E5)</f>
      </c>
      <c r="F8" s="24">
        <f>IF(F5=0,"",F7/F5)</f>
      </c>
      <c r="G8" s="24">
        <f>IF(G5=0,"",G7/G5)</f>
      </c>
    </row>
    <row r="9" spans="1:7" x14ac:dyDescent="0.25">
      <c r="A9" t="s">
        <v>0</v>
      </c>
      <c r="B9" s="7" t="s">
        <v>97</v>
      </c>
      <c r="C9" s="25">
        <f>IF('01c Model Inputs'!$C$5*(1+C3/100)*'01c Model Inputs'!$C$12=0,"",C5/('01c Model Inputs'!$C$5*(1+C3/100)*'01c Model Inputs'!$C$12))</f>
      </c>
      <c r="D9" s="25">
        <f>IF('01c Model Inputs'!$C$5*(1+D3/100)*'01c Model Inputs'!$C$12=0,"",D5/('01c Model Inputs'!$C$5*(1+D3/100)*'01c Model Inputs'!$C$12))</f>
      </c>
      <c r="E9" s="25">
        <f>IF('01c Model Inputs'!$C$5*(1+E3/100)*'01c Model Inputs'!$C$12=0,"",E5/('01c Model Inputs'!$C$5*(1+E3/100)*'01c Model Inputs'!$C$12))</f>
      </c>
      <c r="F9" s="25">
        <f>IF('01c Model Inputs'!$C$5*(1+F3/100)*'01c Model Inputs'!$C$12=0,"",F5/('01c Model Inputs'!$C$5*(1+F3/100)*'01c Model Inputs'!$C$12))</f>
      </c>
      <c r="G9" s="25">
        <f>IF('01c Model Inputs'!$C$5*(1+G3/100)*'01c Model Inputs'!$C$12=0,"",G5/('01c Model Inputs'!$C$5*(1+G3/100)*'01c Model Inputs'!$C$12))</f>
      </c>
    </row>
    <row r="10" spans="1:7" x14ac:dyDescent="0.25">
      <c r="A10" t="s">
        <v>0</v>
      </c>
      <c r="B10" s="7" t="s">
        <v>98</v>
      </c>
      <c r="C10" s="24">
        <f>IF(C5=0,"",(C5-SUM('05 Quote Economics'!C3:AL3)*(1+C3/100)*(1+C4/100))/C5)</f>
      </c>
      <c r="D10" s="24">
        <f>IF(D5=0,"",(D5-SUM('05 Quote Economics'!C3:AL3)*(1+D3/100)*(1+D4/100))/D5)</f>
      </c>
      <c r="E10" s="24">
        <f>IF(E5=0,"",(E5-SUM('05 Quote Economics'!C3:AL3)*(1+E3/100)*(1+E4/100))/E5)</f>
      </c>
      <c r="F10" s="24">
        <f>IF(F5=0,"",(F5-SUM('05 Quote Economics'!C3:AL3)*(1+F3/100)*(1+F4/100))/F5)</f>
      </c>
      <c r="G10" s="24">
        <f>IF(G5=0,"",(G5-SUM('05 Quote Economics'!C3:AL3)*(1+G3/100)*(1+G4/100))/G5)</f>
      </c>
    </row>
    <row r="11" spans="1:7" x14ac:dyDescent="0.25">
      <c r="A11" t="s">
        <v>0</v>
      </c>
      <c r="B11" s="7" t="s">
        <v>99</v>
      </c>
      <c r="C11" s="26">
        <f>IF(C8="","",IF(C8&gt;='01c Model Inputs'!$C$11/100,"Yes","BELOW TARGET"))</f>
      </c>
      <c r="D11" s="26">
        <f>IF(D8="","",IF(D8&gt;='01c Model Inputs'!$C$11/100,"Yes","BELOW TARGET"))</f>
      </c>
      <c r="E11" s="26">
        <f>IF(E8="","",IF(E8&gt;='01c Model Inputs'!$C$11/100,"Yes","BELOW TARGET"))</f>
      </c>
      <c r="F11" s="26">
        <f>IF(F8="","",IF(F8&gt;='01c Model Inputs'!$C$11/100,"Yes","BELOW TARGET"))</f>
      </c>
      <c r="G11" s="26">
        <f>IF(G8="","",IF(G8&gt;='01c Model Inputs'!$C$11/100,"Yes","BELOW TARGET"))</f>
      </c>
    </row>
    <row r="13" spans="1:2" x14ac:dyDescent="0.25">
      <c r="A13" t="s">
        <v>0</v>
      </c>
      <c r="B13" s="10" t="s">
        <v>196</v>
      </c>
    </row>
    <row r="14" spans="1:3" x14ac:dyDescent="0.25">
      <c r="A14" t="s">
        <v>0</v>
      </c>
      <c r="B14" s="27" t="s">
        <v>197</v>
      </c>
      <c r="C14" s="27" t="s">
        <v>47</v>
      </c>
    </row>
    <row r="15" spans="1:3" x14ac:dyDescent="0.25">
      <c r="A15" t="s">
        <v>0</v>
      </c>
      <c r="B15" s="27" t="s">
        <v>198</v>
      </c>
      <c r="C15" s="27" t="s">
        <v>49</v>
      </c>
    </row>
    <row r="16" spans="1:3" x14ac:dyDescent="0.25">
      <c r="A16" t="s">
        <v>0</v>
      </c>
      <c r="B16" s="27" t="s">
        <v>199</v>
      </c>
      <c r="C16" s="27" t="s">
        <v>51</v>
      </c>
    </row>
    <row r="17" spans="1:3" x14ac:dyDescent="0.25">
      <c r="A17" t="s">
        <v>0</v>
      </c>
      <c r="B17" s="27" t="s">
        <v>200</v>
      </c>
      <c r="C17" s="27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1" width="3" customWidth="1"/>
    <col min="2" max="2" width="26" customWidth="1"/>
    <col min="3" max="7" width="12" customWidth="1"/>
  </cols>
  <sheetData>
    <row r="1" spans="1:2" x14ac:dyDescent="0.25">
      <c r="A1" t="s">
        <v>0</v>
      </c>
      <c r="B1" s="28" t="s">
        <v>201</v>
      </c>
    </row>
    <row r="2" spans="1:7" x14ac:dyDescent="0.25">
      <c r="A2" t="s">
        <v>0</v>
      </c>
      <c r="B2" s="29" t="s">
        <v>202</v>
      </c>
      <c r="C2" s="29">
        <v>-0.2</v>
      </c>
      <c r="D2" s="29">
        <v>-0.1</v>
      </c>
      <c r="E2" s="29">
        <v>0</v>
      </c>
      <c r="F2" s="29">
        <v>0.1</v>
      </c>
      <c r="G2" s="29">
        <v>0.2</v>
      </c>
    </row>
    <row r="3" spans="1:7" x14ac:dyDescent="0.25">
      <c r="A3" t="s">
        <v>0</v>
      </c>
      <c r="B3" s="29">
        <v>-0.2</v>
      </c>
      <c r="C3" s="24">
        <f>IF((SUM('05 Quote Economics'!C2:AL2)*(1+C$2))=0,"",((SUM('05 Quote Economics'!C2:AL2)*(1+C$2))-SUM('05 Quote Economics'!C6:AL6)*(1+$B3))/(SUM('05 Quote Economics'!C2:AL2)*(1+C$2)))</f>
      </c>
      <c r="D3" s="24">
        <f>IF((SUM('05 Quote Economics'!C2:AL2)*(1+D$2))=0,"",((SUM('05 Quote Economics'!C2:AL2)*(1+D$2))-SUM('05 Quote Economics'!C6:AL6)*(1+$B3))/(SUM('05 Quote Economics'!C2:AL2)*(1+D$2)))</f>
      </c>
      <c r="E3" s="24">
        <f>IF((SUM('05 Quote Economics'!C2:AL2)*(1+E$2))=0,"",((SUM('05 Quote Economics'!C2:AL2)*(1+E$2))-SUM('05 Quote Economics'!C6:AL6)*(1+$B3))/(SUM('05 Quote Economics'!C2:AL2)*(1+E$2)))</f>
      </c>
      <c r="F3" s="24">
        <f>IF((SUM('05 Quote Economics'!C2:AL2)*(1+F$2))=0,"",((SUM('05 Quote Economics'!C2:AL2)*(1+F$2))-SUM('05 Quote Economics'!C6:AL6)*(1+$B3))/(SUM('05 Quote Economics'!C2:AL2)*(1+F$2)))</f>
      </c>
      <c r="G3" s="24">
        <f>IF((SUM('05 Quote Economics'!C2:AL2)*(1+G$2))=0,"",((SUM('05 Quote Economics'!C2:AL2)*(1+G$2))-SUM('05 Quote Economics'!C6:AL6)*(1+$B3))/(SUM('05 Quote Economics'!C2:AL2)*(1+G$2)))</f>
      </c>
    </row>
    <row r="4" spans="1:7" x14ac:dyDescent="0.25">
      <c r="A4" t="s">
        <v>0</v>
      </c>
      <c r="B4" s="29">
        <v>-0.1</v>
      </c>
      <c r="C4" s="24">
        <f>IF((SUM('05 Quote Economics'!C2:AL2)*(1+C$2))=0,"",((SUM('05 Quote Economics'!C2:AL2)*(1+C$2))-SUM('05 Quote Economics'!C6:AL6)*(1+$B4))/(SUM('05 Quote Economics'!C2:AL2)*(1+C$2)))</f>
      </c>
      <c r="D4" s="24">
        <f>IF((SUM('05 Quote Economics'!C2:AL2)*(1+D$2))=0,"",((SUM('05 Quote Economics'!C2:AL2)*(1+D$2))-SUM('05 Quote Economics'!C6:AL6)*(1+$B4))/(SUM('05 Quote Economics'!C2:AL2)*(1+D$2)))</f>
      </c>
      <c r="E4" s="24">
        <f>IF((SUM('05 Quote Economics'!C2:AL2)*(1+E$2))=0,"",((SUM('05 Quote Economics'!C2:AL2)*(1+E$2))-SUM('05 Quote Economics'!C6:AL6)*(1+$B4))/(SUM('05 Quote Economics'!C2:AL2)*(1+E$2)))</f>
      </c>
      <c r="F4" s="24">
        <f>IF((SUM('05 Quote Economics'!C2:AL2)*(1+F$2))=0,"",((SUM('05 Quote Economics'!C2:AL2)*(1+F$2))-SUM('05 Quote Economics'!C6:AL6)*(1+$B4))/(SUM('05 Quote Economics'!C2:AL2)*(1+F$2)))</f>
      </c>
      <c r="G4" s="24">
        <f>IF((SUM('05 Quote Economics'!C2:AL2)*(1+G$2))=0,"",((SUM('05 Quote Economics'!C2:AL2)*(1+G$2))-SUM('05 Quote Economics'!C6:AL6)*(1+$B4))/(SUM('05 Quote Economics'!C2:AL2)*(1+G$2)))</f>
      </c>
    </row>
    <row r="5" spans="1:7" x14ac:dyDescent="0.25">
      <c r="A5" t="s">
        <v>0</v>
      </c>
      <c r="B5" s="29">
        <v>0</v>
      </c>
      <c r="C5" s="24">
        <f>IF((SUM('05 Quote Economics'!C2:AL2)*(1+C$2))=0,"",((SUM('05 Quote Economics'!C2:AL2)*(1+C$2))-SUM('05 Quote Economics'!C6:AL6)*(1+$B5))/(SUM('05 Quote Economics'!C2:AL2)*(1+C$2)))</f>
      </c>
      <c r="D5" s="24">
        <f>IF((SUM('05 Quote Economics'!C2:AL2)*(1+D$2))=0,"",((SUM('05 Quote Economics'!C2:AL2)*(1+D$2))-SUM('05 Quote Economics'!C6:AL6)*(1+$B5))/(SUM('05 Quote Economics'!C2:AL2)*(1+D$2)))</f>
      </c>
      <c r="E5" s="24">
        <f>IF((SUM('05 Quote Economics'!C2:AL2)*(1+E$2))=0,"",((SUM('05 Quote Economics'!C2:AL2)*(1+E$2))-SUM('05 Quote Economics'!C6:AL6)*(1+$B5))/(SUM('05 Quote Economics'!C2:AL2)*(1+E$2)))</f>
      </c>
      <c r="F5" s="24">
        <f>IF((SUM('05 Quote Economics'!C2:AL2)*(1+F$2))=0,"",((SUM('05 Quote Economics'!C2:AL2)*(1+F$2))-SUM('05 Quote Economics'!C6:AL6)*(1+$B5))/(SUM('05 Quote Economics'!C2:AL2)*(1+F$2)))</f>
      </c>
      <c r="G5" s="24">
        <f>IF((SUM('05 Quote Economics'!C2:AL2)*(1+G$2))=0,"",((SUM('05 Quote Economics'!C2:AL2)*(1+G$2))-SUM('05 Quote Economics'!C6:AL6)*(1+$B5))/(SUM('05 Quote Economics'!C2:AL2)*(1+G$2)))</f>
      </c>
    </row>
    <row r="6" spans="1:7" x14ac:dyDescent="0.25">
      <c r="A6" t="s">
        <v>0</v>
      </c>
      <c r="B6" s="29">
        <v>0.1</v>
      </c>
      <c r="C6" s="24">
        <f>IF((SUM('05 Quote Economics'!C2:AL2)*(1+C$2))=0,"",((SUM('05 Quote Economics'!C2:AL2)*(1+C$2))-SUM('05 Quote Economics'!C6:AL6)*(1+$B6))/(SUM('05 Quote Economics'!C2:AL2)*(1+C$2)))</f>
      </c>
      <c r="D6" s="24">
        <f>IF((SUM('05 Quote Economics'!C2:AL2)*(1+D$2))=0,"",((SUM('05 Quote Economics'!C2:AL2)*(1+D$2))-SUM('05 Quote Economics'!C6:AL6)*(1+$B6))/(SUM('05 Quote Economics'!C2:AL2)*(1+D$2)))</f>
      </c>
      <c r="E6" s="24">
        <f>IF((SUM('05 Quote Economics'!C2:AL2)*(1+E$2))=0,"",((SUM('05 Quote Economics'!C2:AL2)*(1+E$2))-SUM('05 Quote Economics'!C6:AL6)*(1+$B6))/(SUM('05 Quote Economics'!C2:AL2)*(1+E$2)))</f>
      </c>
      <c r="F6" s="24">
        <f>IF((SUM('05 Quote Economics'!C2:AL2)*(1+F$2))=0,"",((SUM('05 Quote Economics'!C2:AL2)*(1+F$2))-SUM('05 Quote Economics'!C6:AL6)*(1+$B6))/(SUM('05 Quote Economics'!C2:AL2)*(1+F$2)))</f>
      </c>
      <c r="G6" s="24">
        <f>IF((SUM('05 Quote Economics'!C2:AL2)*(1+G$2))=0,"",((SUM('05 Quote Economics'!C2:AL2)*(1+G$2))-SUM('05 Quote Economics'!C6:AL6)*(1+$B6))/(SUM('05 Quote Economics'!C2:AL2)*(1+G$2)))</f>
      </c>
    </row>
    <row r="7" spans="1:7" x14ac:dyDescent="0.25">
      <c r="A7" t="s">
        <v>0</v>
      </c>
      <c r="B7" s="29">
        <v>0.2</v>
      </c>
      <c r="C7" s="24">
        <f>IF((SUM('05 Quote Economics'!C2:AL2)*(1+C$2))=0,"",((SUM('05 Quote Economics'!C2:AL2)*(1+C$2))-SUM('05 Quote Economics'!C6:AL6)*(1+$B7))/(SUM('05 Quote Economics'!C2:AL2)*(1+C$2)))</f>
      </c>
      <c r="D7" s="24">
        <f>IF((SUM('05 Quote Economics'!C2:AL2)*(1+D$2))=0,"",((SUM('05 Quote Economics'!C2:AL2)*(1+D$2))-SUM('05 Quote Economics'!C6:AL6)*(1+$B7))/(SUM('05 Quote Economics'!C2:AL2)*(1+D$2)))</f>
      </c>
      <c r="E7" s="24">
        <f>IF((SUM('05 Quote Economics'!C2:AL2)*(1+E$2))=0,"",((SUM('05 Quote Economics'!C2:AL2)*(1+E$2))-SUM('05 Quote Economics'!C6:AL6)*(1+$B7))/(SUM('05 Quote Economics'!C2:AL2)*(1+E$2)))</f>
      </c>
      <c r="F7" s="24">
        <f>IF((SUM('05 Quote Economics'!C2:AL2)*(1+F$2))=0,"",((SUM('05 Quote Economics'!C2:AL2)*(1+F$2))-SUM('05 Quote Economics'!C6:AL6)*(1+$B7))/(SUM('05 Quote Economics'!C2:AL2)*(1+F$2)))</f>
      </c>
      <c r="G7" s="24">
        <f>IF((SUM('05 Quote Economics'!C2:AL2)*(1+G$2))=0,"",((SUM('05 Quote Economics'!C2:AL2)*(1+G$2))-SUM('05 Quote Economics'!C6:AL6)*(1+$B7))/(SUM('05 Quote Economics'!C2:AL2)*(1+G$2)))</f>
      </c>
    </row>
    <row r="9" spans="1:2" x14ac:dyDescent="0.25">
      <c r="A9" t="s">
        <v>0</v>
      </c>
      <c r="B9" s="10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sheetData>
    <row r="1" spans="1:2" x14ac:dyDescent="0.25">
      <c r="A1" t="s">
        <v>0</v>
      </c>
      <c r="B1" t="s">
        <v>204</v>
      </c>
    </row>
    <row r="2" spans="1:2" x14ac:dyDescent="0.25">
      <c r="A2" t="s">
        <v>0</v>
      </c>
      <c r="B2" t="s">
        <v>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3" customWidth="1"/>
    <col min="2" max="2" width="35" customWidth="1"/>
    <col min="3" max="5" width="15" customWidth="1"/>
    <col min="6" max="6" width="20" customWidth="1"/>
  </cols>
  <sheetData>
    <row r="1" spans="1:6" x14ac:dyDescent="0.25">
      <c r="A1" t="s">
        <v>0</v>
      </c>
      <c r="B1" s="11" t="s">
        <v>206</v>
      </c>
      <c r="C1" s="11" t="s">
        <v>207</v>
      </c>
      <c r="D1" s="11" t="s">
        <v>208</v>
      </c>
      <c r="E1" s="11" t="s">
        <v>209</v>
      </c>
      <c r="F1" s="11" t="s">
        <v>210</v>
      </c>
    </row>
    <row r="2" spans="1:6" x14ac:dyDescent="0.25">
      <c r="A2" t="s">
        <v>0</v>
      </c>
      <c r="B2" s="7" t="s">
        <v>211</v>
      </c>
      <c r="C2" s="21">
        <f>'01c Model Inputs'!$C$4</f>
      </c>
      <c r="D2" s="30"/>
      <c r="E2" s="30"/>
      <c r="F2" s="30"/>
    </row>
    <row r="3" spans="1:6" x14ac:dyDescent="0.25">
      <c r="A3" t="s">
        <v>0</v>
      </c>
      <c r="B3" s="7" t="s">
        <v>212</v>
      </c>
      <c r="C3" s="21">
        <f>'01c Model Inputs'!$C$5</f>
      </c>
      <c r="D3" s="30"/>
      <c r="E3" s="30"/>
      <c r="F3" s="30"/>
    </row>
    <row r="4" spans="1:6" x14ac:dyDescent="0.25">
      <c r="A4" t="s">
        <v>0</v>
      </c>
      <c r="B4" s="7" t="s">
        <v>213</v>
      </c>
      <c r="C4" s="21">
        <f>'01c Model Inputs'!$C$9</f>
      </c>
      <c r="D4" s="30"/>
      <c r="E4" s="30"/>
      <c r="F4" s="30"/>
    </row>
    <row r="5" spans="1:6" x14ac:dyDescent="0.25">
      <c r="A5" t="s">
        <v>0</v>
      </c>
      <c r="B5" s="7" t="s">
        <v>214</v>
      </c>
      <c r="C5" s="21">
        <f>'01c Model Inputs'!$C$7</f>
      </c>
      <c r="D5" s="30"/>
      <c r="E5" s="30"/>
      <c r="F5" s="30"/>
    </row>
    <row r="6" spans="1:6" x14ac:dyDescent="0.25">
      <c r="A6" t="s">
        <v>0</v>
      </c>
      <c r="B6" s="7" t="s">
        <v>215</v>
      </c>
      <c r="C6" s="21">
        <f>'01c Model Inputs'!$C$8</f>
      </c>
      <c r="D6" s="30"/>
      <c r="E6" s="30"/>
      <c r="F6" s="30"/>
    </row>
    <row r="7" spans="1:6" x14ac:dyDescent="0.25">
      <c r="A7" t="s">
        <v>0</v>
      </c>
      <c r="B7" s="7" t="s">
        <v>216</v>
      </c>
      <c r="C7" s="21">
        <f>'01c Model Inputs'!$C$13</f>
      </c>
      <c r="D7" s="30"/>
      <c r="E7" s="30"/>
      <c r="F7" s="3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1" width="3" customWidth="1"/>
    <col min="2" max="2" width="80" customWidth="1"/>
  </cols>
  <sheetData>
    <row r="1" spans="1:3" x14ac:dyDescent="0.25">
      <c r="A1" t="s">
        <v>0</v>
      </c>
      <c r="B1" s="28" t="s">
        <v>217</v>
      </c>
      <c r="C1" t="s">
        <v>0</v>
      </c>
    </row>
    <row r="2" spans="1:3" x14ac:dyDescent="0.25">
      <c r="A2" t="s">
        <v>0</v>
      </c>
      <c r="B2" t="s">
        <v>0</v>
      </c>
      <c r="C2" t="s">
        <v>0</v>
      </c>
    </row>
    <row r="3" spans="1:3" x14ac:dyDescent="0.25">
      <c r="A3" t="s">
        <v>0</v>
      </c>
      <c r="B3" s="31" t="s">
        <v>218</v>
      </c>
      <c r="C3" s="7" t="s">
        <v>219</v>
      </c>
    </row>
    <row r="4" spans="1:3" x14ac:dyDescent="0.25">
      <c r="A4" t="s">
        <v>0</v>
      </c>
      <c r="B4" s="31" t="s">
        <v>220</v>
      </c>
      <c r="C4" s="7" t="s">
        <v>221</v>
      </c>
    </row>
    <row r="5" spans="1:3" x14ac:dyDescent="0.25">
      <c r="A5" t="s">
        <v>0</v>
      </c>
      <c r="B5" s="31" t="s">
        <v>222</v>
      </c>
      <c r="C5" s="7" t="s">
        <v>223</v>
      </c>
    </row>
    <row r="6" spans="1:3" x14ac:dyDescent="0.25">
      <c r="A6" t="s">
        <v>0</v>
      </c>
      <c r="B6" s="31" t="s">
        <v>224</v>
      </c>
      <c r="C6" s="7" t="s">
        <v>225</v>
      </c>
    </row>
    <row r="7" spans="1:3" x14ac:dyDescent="0.25">
      <c r="A7" t="s">
        <v>0</v>
      </c>
      <c r="B7" t="s">
        <v>0</v>
      </c>
      <c r="C7" t="s">
        <v>0</v>
      </c>
    </row>
    <row r="8" spans="1:3" x14ac:dyDescent="0.25">
      <c r="A8" t="s">
        <v>0</v>
      </c>
      <c r="B8" s="28" t="s">
        <v>226</v>
      </c>
      <c r="C8" t="s">
        <v>0</v>
      </c>
    </row>
    <row r="9" spans="1:3" x14ac:dyDescent="0.25">
      <c r="A9" t="s">
        <v>0</v>
      </c>
      <c r="B9" t="s">
        <v>0</v>
      </c>
      <c r="C9" t="s">
        <v>0</v>
      </c>
    </row>
    <row r="10" spans="1:3" x14ac:dyDescent="0.25">
      <c r="A10" t="s">
        <v>0</v>
      </c>
      <c r="B10" s="28" t="s">
        <v>227</v>
      </c>
      <c r="C10" t="s">
        <v>0</v>
      </c>
    </row>
    <row r="11" spans="1:3" x14ac:dyDescent="0.25">
      <c r="A11" t="s">
        <v>0</v>
      </c>
      <c r="B11" t="s">
        <v>0</v>
      </c>
      <c r="C11" t="s">
        <v>228</v>
      </c>
    </row>
    <row r="12" spans="1:3" x14ac:dyDescent="0.25">
      <c r="A12" t="s">
        <v>0</v>
      </c>
      <c r="B12" t="s">
        <v>0</v>
      </c>
      <c r="C12" t="s">
        <v>229</v>
      </c>
    </row>
    <row r="13" spans="1:3" x14ac:dyDescent="0.25">
      <c r="A13" t="s">
        <v>0</v>
      </c>
      <c r="B13" t="s">
        <v>0</v>
      </c>
      <c r="C13" t="s">
        <v>0</v>
      </c>
    </row>
    <row r="14" spans="1:3" x14ac:dyDescent="0.25">
      <c r="A14" t="s">
        <v>0</v>
      </c>
      <c r="B14" s="28" t="s">
        <v>230</v>
      </c>
      <c r="C14" t="s">
        <v>0</v>
      </c>
    </row>
    <row r="15" spans="1:3" x14ac:dyDescent="0.25">
      <c r="A15" t="s">
        <v>0</v>
      </c>
      <c r="B15" t="s">
        <v>0</v>
      </c>
      <c r="C15" t="s">
        <v>231</v>
      </c>
    </row>
    <row r="16" spans="1:3" x14ac:dyDescent="0.25">
      <c r="A16" t="s">
        <v>0</v>
      </c>
      <c r="B16" t="s">
        <v>0</v>
      </c>
      <c r="C16" t="s">
        <v>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01 Cover</vt:lpstr>
      <vt:lpstr>01b Approved Plan</vt:lpstr>
      <vt:lpstr>01c Model Inputs</vt:lpstr>
      <vt:lpstr>02 Executive Summary</vt:lpstr>
      <vt:lpstr>03 Assumptions</vt:lpstr>
      <vt:lpstr>04 Source Terms</vt:lpstr>
      <vt:lpstr>05 Quote Economics</vt:lpstr>
      <vt:lpstr>06 Scenarios</vt:lpstr>
      <vt:lpstr>07 Sensitivity Tables</vt:lpstr>
      <vt:lpstr>08 Charts</vt:lpstr>
      <vt:lpstr>09 Negotiation Levers</vt:lpstr>
      <vt:lpstr>10 Notes &amp; Methodology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Auriflow Studio</dc:creator>
  <dc:title/>
  <dc:subject/>
  <dc:description/>
  <cp:keywords/>
  <cp:category/>
  <cp:lastModifiedBy>Unknown</cp:lastModifiedBy>
  <dcterms:created xsi:type="dcterms:W3CDTF">2026-09-01T01:11:36Z</dcterms:created>
  <dcterms:modified xsi:type="dcterms:W3CDTF">2026-09-01T01:11:36Z</dcterms:modified>
</cp:coreProperties>
</file>